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24226"/>
  <bookViews>
    <workbookView xWindow="65416" yWindow="65416" windowWidth="24240" windowHeight="13140" firstSheet="1" activeTab="1"/>
  </bookViews>
  <sheets>
    <sheet name="INSTRUCTIONS" sheetId="5" r:id="rId1"/>
    <sheet name="Salary &amp; Fringe Calculation" sheetId="3" r:id="rId2"/>
    <sheet name="Fee for Service Calculation" sheetId="1" r:id="rId3"/>
    <sheet name="Financial &amp; Rental Asst." sheetId="6" r:id="rId4"/>
    <sheet name="Attachment A-Project Fees" sheetId="4" r:id="rId5"/>
  </sheets>
  <definedNames>
    <definedName name="ES">#REF!</definedName>
    <definedName name="_xlnm.Print_Area" localSheetId="4">'Attachment A-Project Fees'!$A$1:$K$38</definedName>
    <definedName name="_xlnm.Print_Area" localSheetId="2">'Fee for Service Calculation'!$A$1:$G$50</definedName>
    <definedName name="_xlnm.Print_Area" localSheetId="3">'Financial &amp; Rental Asst.'!$A$1:$F$18</definedName>
    <definedName name="_xlnm.Print_Area" localSheetId="1">'Salary &amp; Fringe Calculation'!$A$1:$O$32</definedName>
    <definedName name="Priority" localSheetId="3">#REF!</definedName>
    <definedName name="Priority">#REF!</definedName>
    <definedName name="Program">#REF!</definedName>
    <definedName name="Service">'Fee for Service Calculation'!$R$13:$R$13</definedName>
    <definedName name="SO">#REF!</definedName>
  </definedNames>
  <calcPr calcId="191029"/>
  <extLst/>
</workbook>
</file>

<file path=xl/sharedStrings.xml><?xml version="1.0" encoding="utf-8"?>
<sst xmlns="http://schemas.openxmlformats.org/spreadsheetml/2006/main" count="190" uniqueCount="142">
  <si>
    <t>DATE</t>
  </si>
  <si>
    <t>PROJECT NAME</t>
  </si>
  <si>
    <t>Attachment A</t>
  </si>
  <si>
    <t>Title</t>
  </si>
  <si>
    <t>Name</t>
  </si>
  <si>
    <t>Hrly Rate</t>
  </si>
  <si>
    <t>CEO</t>
  </si>
  <si>
    <t>Case Manager</t>
  </si>
  <si>
    <t>Fiscal</t>
  </si>
  <si>
    <t>CFO</t>
  </si>
  <si>
    <t>Payroll Taxes</t>
  </si>
  <si>
    <t>Insurance</t>
  </si>
  <si>
    <t>Fringe Benefits</t>
  </si>
  <si>
    <t>SALARY</t>
  </si>
  <si>
    <t>FICA</t>
  </si>
  <si>
    <t>UC</t>
  </si>
  <si>
    <t>WC</t>
  </si>
  <si>
    <t>Hospital</t>
  </si>
  <si>
    <t>Dental</t>
  </si>
  <si>
    <t>Disability</t>
  </si>
  <si>
    <t>Vision</t>
  </si>
  <si>
    <t>Pension</t>
  </si>
  <si>
    <t>EMPLOYEE TOTAL</t>
  </si>
  <si>
    <t>INSTRUCTIONS: Include all applicable Salary and Fringe expenses below per employee</t>
  </si>
  <si>
    <t>Status</t>
  </si>
  <si>
    <t>Family</t>
  </si>
  <si>
    <t>Husband/Wife</t>
  </si>
  <si>
    <t>F</t>
  </si>
  <si>
    <t>H/W</t>
  </si>
  <si>
    <t>Parent/Child</t>
  </si>
  <si>
    <t>Single</t>
  </si>
  <si>
    <t>P/C</t>
  </si>
  <si>
    <t>S</t>
  </si>
  <si>
    <t>Buyout</t>
  </si>
  <si>
    <t>BO</t>
  </si>
  <si>
    <t>NA</t>
  </si>
  <si>
    <t>Not applicable</t>
  </si>
  <si>
    <t>Certified Personnel Signature</t>
  </si>
  <si>
    <t>Date</t>
  </si>
  <si>
    <t>7. Update Workers comp insurance if applicable</t>
  </si>
  <si>
    <t>SUBCONTRACTOR NAME</t>
  </si>
  <si>
    <t>Hrs./Client</t>
  </si>
  <si>
    <t>Salary and Fringe Calculation</t>
  </si>
  <si>
    <t>Hrs./Yr.</t>
  </si>
  <si>
    <t>Name and Title of Certified Personnel</t>
  </si>
  <si>
    <t>Director</t>
  </si>
  <si>
    <t>Coordinator</t>
  </si>
  <si>
    <t>Per client fees for delivery:</t>
  </si>
  <si>
    <t>a. Staff costs for</t>
  </si>
  <si>
    <t>Application / Eligibility</t>
  </si>
  <si>
    <t>Service</t>
  </si>
  <si>
    <t>Case Management</t>
  </si>
  <si>
    <t>Housing Search and Placement</t>
  </si>
  <si>
    <t>General Management</t>
  </si>
  <si>
    <t>Lawrence County Social Services, Inc. agrees to pay</t>
  </si>
  <si>
    <t>the following fees upon their successful completion:</t>
  </si>
  <si>
    <t>Total</t>
  </si>
  <si>
    <t>Subcontractor Project Fees</t>
  </si>
  <si>
    <t>Client Oversight / Tracking</t>
  </si>
  <si>
    <t>1. Complete Salary &amp; Fringe Calculation tab</t>
  </si>
  <si>
    <t>Key:</t>
  </si>
  <si>
    <t>.50 = 30 minutes</t>
  </si>
  <si>
    <t>.25 = 15 minutes</t>
  </si>
  <si>
    <t>Rounded</t>
  </si>
  <si>
    <t>Additional funds may be designated for participants in the Regional Veteran Services Partnership based upon state/federal approved budgets.</t>
  </si>
  <si>
    <t>INSTRUCTIONS:</t>
  </si>
  <si>
    <t>Outreach Specialist</t>
  </si>
  <si>
    <t>Intake Services</t>
  </si>
  <si>
    <t>IT Services</t>
  </si>
  <si>
    <t>Hrs/Service</t>
  </si>
  <si>
    <t>Fee for Service per Client Summary</t>
  </si>
  <si>
    <t>1. Ensure all staff positions anticipated to implement the program are listed</t>
  </si>
  <si>
    <t>Enter Pension %</t>
  </si>
  <si>
    <t>8. Enter Pension % in cell M8</t>
  </si>
  <si>
    <t>"Yellow" cells require data input</t>
  </si>
  <si>
    <t>9. Verify all information for accuracy</t>
  </si>
  <si>
    <t>10. Enter name and tile of certifying staff responsible for financial data; provide signed copy</t>
  </si>
  <si>
    <t>1. Enter date of completion</t>
  </si>
  <si>
    <t>A. Financial and Rental Assistance:</t>
  </si>
  <si>
    <t>Financial and Rental Assistance will be paid out directly by LCSS after the approval and notification of which program or programs clients will be enrolled under.</t>
  </si>
  <si>
    <t># of Households</t>
  </si>
  <si>
    <t>B. Services:</t>
  </si>
  <si>
    <t>C. Other:</t>
  </si>
  <si>
    <r>
      <t>Attachment A-Project Fees</t>
    </r>
    <r>
      <rPr>
        <b/>
        <sz val="11"/>
        <color theme="1"/>
        <rFont val="Calibri"/>
        <family val="2"/>
        <scheme val="minor"/>
      </rPr>
      <t xml:space="preserve"> tab</t>
    </r>
  </si>
  <si>
    <t>2. Add Subcontractor Name</t>
  </si>
  <si>
    <t>Application Year:</t>
  </si>
  <si>
    <t>Proposed # of Households Served:</t>
  </si>
  <si>
    <t>Average Amount per Household Served:</t>
  </si>
  <si>
    <t>Program Expenses</t>
  </si>
  <si>
    <t>Total Request</t>
  </si>
  <si>
    <t>Rent, penalties, fees</t>
  </si>
  <si>
    <t>Utility fees</t>
  </si>
  <si>
    <t>Security deposits</t>
  </si>
  <si>
    <t>Utility deposits</t>
  </si>
  <si>
    <t>Moving costs</t>
  </si>
  <si>
    <t>Grand Total</t>
  </si>
  <si>
    <t>Program Manager</t>
  </si>
  <si>
    <t>Fiscal Administrator</t>
  </si>
  <si>
    <t>Lead Project Manager</t>
  </si>
  <si>
    <t>**FILL IN ALL YELLOW HIGHLIGHTED CELLS</t>
  </si>
  <si>
    <t>3. Choose Status from dropdown list per employee in column C</t>
  </si>
  <si>
    <t>4. Enter number of hours worked per year in coloum D</t>
  </si>
  <si>
    <t>--An employee will have 1820 hrs/yr if they work 35 hours a week (35 hours x 52 weeks = 1820 hrs/yr)</t>
  </si>
  <si>
    <t>5. Enter annual salary per employee in column E</t>
  </si>
  <si>
    <t>6. Verify Payroll Taxes.  This amount will caluculate automically.  Any issues please contact amccarty@lccap.org</t>
  </si>
  <si>
    <t>--See below for description of each eligible service</t>
  </si>
  <si>
    <t>3. Enter the number of hours per client that it takes to perform the service</t>
  </si>
  <si>
    <t>TOTAL</t>
  </si>
  <si>
    <t>HP Other Expenses</t>
  </si>
  <si>
    <t>Average</t>
  </si>
  <si>
    <t>D. Households Projected:</t>
  </si>
  <si>
    <r>
      <rPr>
        <b/>
        <u val="single"/>
        <sz val="11"/>
        <color theme="1"/>
        <rFont val="Calibri"/>
        <family val="2"/>
        <scheme val="minor"/>
      </rPr>
      <t>Attachment A-Salary &amp; Fringe Calculation</t>
    </r>
    <r>
      <rPr>
        <b/>
        <sz val="11"/>
        <color theme="1"/>
        <rFont val="Calibri"/>
        <family val="2"/>
        <scheme val="minor"/>
      </rPr>
      <t xml:space="preserve"> tab</t>
    </r>
  </si>
  <si>
    <t>3. Verify all information for accuracy noting that this tab is a draft</t>
  </si>
  <si>
    <t>2. Complete Lookup Table for Fringe calculations (rows 36-41, scroll down)</t>
  </si>
  <si>
    <t>--Dropdown list of titles are suggestions.  Please enter titles to fit your organization.</t>
  </si>
  <si>
    <t>Total Salary &amp; Fringe per Client</t>
  </si>
  <si>
    <t>Operating Expenses</t>
  </si>
  <si>
    <t>Enter Operating %</t>
  </si>
  <si>
    <t>Fee for Service Per Client</t>
  </si>
  <si>
    <t>--When multiple staff are used under the same title, enter highest compensated salary and fringe per title</t>
  </si>
  <si>
    <t xml:space="preserve">  --When multiple staff are used under the same title, enter highest compensated salary and fringe per title</t>
  </si>
  <si>
    <t>4. Verify all information for accuracy</t>
  </si>
  <si>
    <t>Total TFA &amp; Outreach Items Requested:</t>
  </si>
  <si>
    <t>Lookup Table (Enter amounts for 12 months)</t>
  </si>
  <si>
    <t>Financial and Rental Assistance</t>
  </si>
  <si>
    <t>5. Review thoroughly Fee for Service per Client amount for RR/HP &amp; SO (cells C11 &amp; G11)</t>
  </si>
  <si>
    <r>
      <t>Financial &amp; Rental Asst.</t>
    </r>
    <r>
      <rPr>
        <b/>
        <sz val="11"/>
        <color theme="1"/>
        <rFont val="Calibri"/>
        <family val="2"/>
        <scheme val="minor"/>
      </rPr>
      <t xml:space="preserve"> tab</t>
    </r>
  </si>
  <si>
    <r>
      <t>Fee for Service Calculation</t>
    </r>
    <r>
      <rPr>
        <b/>
        <sz val="11"/>
        <color theme="1"/>
        <rFont val="Calibri"/>
        <family val="2"/>
        <scheme val="minor"/>
      </rPr>
      <t xml:space="preserve"> tab</t>
    </r>
  </si>
  <si>
    <t>-Average security deposit &amp; monthly rent is around $500</t>
  </si>
  <si>
    <t>-Not all clients will need every type of assistance</t>
  </si>
  <si>
    <t>2. Enter amount of assistance you estimate to spend per category per expense</t>
  </si>
  <si>
    <t>4. Enter number of hours worked per year in column D</t>
  </si>
  <si>
    <t>6. Verify Payroll Taxes.  This amount will calculate automatically.  Any issues please contact amccarty@lccap.org</t>
  </si>
  <si>
    <t>4. Enter Operating Expenses percentage in cell A7</t>
  </si>
  <si>
    <t>1. Enter the proposed number of households per category you expect to serve in row 8</t>
  </si>
  <si>
    <t># of proposed households to be served per category</t>
  </si>
  <si>
    <t>RR Other Expenses</t>
  </si>
  <si>
    <t>HOME-ARP REGIONAL SERVICES</t>
  </si>
  <si>
    <t>HOME-ARP Regional Services 2024</t>
  </si>
  <si>
    <t>*Titles can be typed in or selected from dropdown</t>
  </si>
  <si>
    <t>2. Select Service and Title for each activity</t>
  </si>
  <si>
    <t>5. Review thoroughly Fee for Service per Client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</si>
</sst>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77" formatCode="0.00"/>
    <numFmt numFmtId="178" formatCode="0"/>
    <numFmt numFmtId="179" formatCode="\$#,##0.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0"/>
      <name val="MS Sans Serif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b/>
      <sz val="54"/>
      <name val="Calibri"/>
      <family val="2"/>
    </font>
    <font>
      <sz val="11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7CAF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1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18" fillId="0" borderId="0" applyFont="0" applyFill="0" applyBorder="0" applyAlignment="0" applyProtection="0"/>
  </cellStyleXfs>
  <cellXfs count="20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0" xfId="0" applyFont="1" applyFill="1"/>
    <xf numFmtId="43" fontId="6" fillId="3" borderId="3" xfId="18" applyFont="1" applyFill="1" applyBorder="1" applyAlignment="1" applyProtection="1">
      <alignment horizontal="center" vertical="center" wrapText="1"/>
      <protection/>
    </xf>
    <xf numFmtId="43" fontId="6" fillId="3" borderId="4" xfId="18" applyFont="1" applyFill="1" applyBorder="1" applyAlignment="1" applyProtection="1">
      <alignment horizontal="center" vertical="center" wrapText="1"/>
      <protection/>
    </xf>
    <xf numFmtId="0" fontId="0" fillId="2" borderId="0" xfId="0" applyFill="1"/>
    <xf numFmtId="0" fontId="0" fillId="4" borderId="0" xfId="0" applyFill="1"/>
    <xf numFmtId="164" fontId="0" fillId="2" borderId="0" xfId="16" applyNumberFormat="1" applyFont="1" applyFill="1" applyProtection="1">
      <protection/>
    </xf>
    <xf numFmtId="0" fontId="0" fillId="2" borderId="0" xfId="0" applyFill="1" quotePrefix="1"/>
    <xf numFmtId="164" fontId="0" fillId="3" borderId="0" xfId="16" applyNumberFormat="1" applyFont="1" applyFill="1" applyAlignment="1" applyProtection="1">
      <alignment/>
      <protection/>
    </xf>
    <xf numFmtId="164" fontId="0" fillId="3" borderId="0" xfId="16" applyNumberFormat="1" applyFont="1" applyFill="1" applyProtection="1">
      <protection/>
    </xf>
    <xf numFmtId="164" fontId="7" fillId="3" borderId="0" xfId="16" applyNumberFormat="1" applyFont="1" applyFill="1" applyAlignment="1" applyProtection="1">
      <alignment/>
      <protection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6" fillId="4" borderId="5" xfId="16" applyNumberFormat="1" applyFont="1" applyFill="1" applyBorder="1" applyAlignment="1" applyProtection="1">
      <alignment horizontal="center" vertical="center"/>
      <protection/>
    </xf>
    <xf numFmtId="164" fontId="6" fillId="4" borderId="1" xfId="16" applyNumberFormat="1" applyFont="1" applyFill="1" applyBorder="1" applyAlignment="1" applyProtection="1">
      <alignment horizontal="center" vertical="center"/>
      <protection/>
    </xf>
    <xf numFmtId="164" fontId="6" fillId="4" borderId="2" xfId="16" applyNumberFormat="1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/>
    <xf numFmtId="0" fontId="0" fillId="2" borderId="8" xfId="0" applyFill="1" applyBorder="1"/>
    <xf numFmtId="164" fontId="0" fillId="2" borderId="9" xfId="16" applyNumberFormat="1" applyFont="1" applyFill="1" applyBorder="1" applyProtection="1">
      <protection/>
    </xf>
    <xf numFmtId="0" fontId="2" fillId="2" borderId="10" xfId="0" applyFont="1" applyFill="1" applyBorder="1"/>
    <xf numFmtId="0" fontId="2" fillId="2" borderId="0" xfId="0" applyFont="1" applyFill="1"/>
    <xf numFmtId="164" fontId="0" fillId="2" borderId="11" xfId="16" applyNumberFormat="1" applyFont="1" applyFill="1" applyBorder="1" applyProtection="1">
      <protection/>
    </xf>
    <xf numFmtId="0" fontId="0" fillId="2" borderId="12" xfId="0" applyFill="1" applyBorder="1"/>
    <xf numFmtId="0" fontId="0" fillId="2" borderId="13" xfId="0" applyFill="1" applyBorder="1"/>
    <xf numFmtId="164" fontId="0" fillId="2" borderId="13" xfId="16" applyNumberFormat="1" applyFont="1" applyFill="1" applyBorder="1" applyProtection="1">
      <protection/>
    </xf>
    <xf numFmtId="164" fontId="0" fillId="2" borderId="14" xfId="16" applyNumberFormat="1" applyFont="1" applyFill="1" applyBorder="1" applyProtection="1">
      <protection/>
    </xf>
    <xf numFmtId="0" fontId="0" fillId="4" borderId="0" xfId="0" applyFill="1" quotePrefix="1"/>
    <xf numFmtId="43" fontId="6" fillId="0" borderId="3" xfId="18" applyFont="1" applyFill="1" applyBorder="1" applyAlignment="1" applyProtection="1">
      <alignment horizontal="center" vertical="center" wrapText="1"/>
      <protection/>
    </xf>
    <xf numFmtId="43" fontId="6" fillId="0" borderId="4" xfId="18" applyFont="1" applyFill="1" applyBorder="1" applyAlignment="1" applyProtection="1">
      <alignment horizontal="center" vertical="center" wrapText="1"/>
      <protection/>
    </xf>
    <xf numFmtId="0" fontId="0" fillId="3" borderId="0" xfId="0" applyFill="1" quotePrefix="1"/>
    <xf numFmtId="0" fontId="2" fillId="3" borderId="0" xfId="0" applyFont="1" applyFill="1" applyAlignment="1" quotePrefix="1">
      <alignment horizontal="left" indent="1"/>
    </xf>
    <xf numFmtId="0" fontId="0" fillId="3" borderId="0" xfId="0" applyFill="1" applyAlignment="1" quotePrefix="1">
      <alignment horizontal="left" indent="5"/>
    </xf>
    <xf numFmtId="0" fontId="0" fillId="3" borderId="0" xfId="0" applyFill="1" applyAlignment="1" quotePrefix="1">
      <alignment horizontal="left" indent="8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14" fontId="1" fillId="3" borderId="17" xfId="0" applyNumberFormat="1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wrapText="1"/>
    </xf>
    <xf numFmtId="43" fontId="1" fillId="3" borderId="4" xfId="18" applyFont="1" applyFill="1" applyBorder="1" applyAlignment="1" applyProtection="1">
      <alignment vertical="center" wrapText="1"/>
      <protection/>
    </xf>
    <xf numFmtId="0" fontId="9" fillId="3" borderId="18" xfId="0" applyFont="1" applyFill="1" applyBorder="1"/>
    <xf numFmtId="0" fontId="9" fillId="3" borderId="19" xfId="0" applyFont="1" applyFill="1" applyBorder="1"/>
    <xf numFmtId="0" fontId="9" fillId="3" borderId="20" xfId="0" applyFont="1" applyFill="1" applyBorder="1"/>
    <xf numFmtId="44" fontId="0" fillId="3" borderId="0" xfId="16" applyFont="1" applyFill="1" applyProtection="1">
      <protection/>
    </xf>
    <xf numFmtId="44" fontId="0" fillId="3" borderId="21" xfId="16" applyFont="1" applyFill="1" applyBorder="1" applyProtection="1">
      <protection/>
    </xf>
    <xf numFmtId="0" fontId="0" fillId="3" borderId="0" xfId="0" applyFill="1" applyAlignment="1">
      <alignment horizontal="center"/>
    </xf>
    <xf numFmtId="164" fontId="0" fillId="0" borderId="0" xfId="16" applyNumberFormat="1" applyFont="1" applyFill="1" applyProtection="1">
      <protection/>
    </xf>
    <xf numFmtId="0" fontId="0" fillId="0" borderId="0" xfId="0" quotePrefix="1"/>
    <xf numFmtId="0" fontId="2" fillId="0" borderId="0" xfId="0" applyFont="1"/>
    <xf numFmtId="0" fontId="0" fillId="0" borderId="0" xfId="0" applyAlignment="1" quotePrefix="1">
      <alignment horizontal="left" indent="1"/>
    </xf>
    <xf numFmtId="0" fontId="2" fillId="2" borderId="0" xfId="0" applyFont="1" applyFill="1" applyAlignment="1">
      <alignment horizontal="center"/>
    </xf>
    <xf numFmtId="43" fontId="6" fillId="3" borderId="0" xfId="18" applyFont="1" applyFill="1" applyBorder="1" applyAlignment="1" applyProtection="1">
      <alignment horizontal="center" vertical="center" wrapText="1"/>
      <protection/>
    </xf>
    <xf numFmtId="0" fontId="1" fillId="5" borderId="3" xfId="0" applyFont="1" applyFill="1" applyBorder="1" applyAlignment="1" applyProtection="1">
      <alignment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1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3" fontId="1" fillId="5" borderId="4" xfId="18" applyFont="1" applyFill="1" applyBorder="1" applyAlignment="1" applyProtection="1">
      <alignment vertical="center" wrapText="1"/>
      <protection locked="0"/>
    </xf>
    <xf numFmtId="164" fontId="1" fillId="5" borderId="3" xfId="16" applyNumberFormat="1" applyFont="1" applyFill="1" applyBorder="1" applyAlignment="1" applyProtection="1">
      <alignment vertical="center" wrapText="1"/>
      <protection locked="0"/>
    </xf>
    <xf numFmtId="164" fontId="1" fillId="5" borderId="22" xfId="16" applyNumberFormat="1" applyFont="1" applyFill="1" applyBorder="1" applyAlignment="1" applyProtection="1">
      <alignment vertical="center" wrapText="1"/>
      <protection locked="0"/>
    </xf>
    <xf numFmtId="2" fontId="6" fillId="5" borderId="3" xfId="18" applyNumberFormat="1" applyFont="1" applyFill="1" applyBorder="1" applyAlignment="1" applyProtection="1">
      <alignment horizontal="center" vertical="center" wrapText="1"/>
      <protection locked="0"/>
    </xf>
    <xf numFmtId="9" fontId="7" fillId="5" borderId="3" xfId="15" applyFont="1" applyFill="1" applyBorder="1" applyAlignment="1" applyProtection="1">
      <alignment/>
      <protection locked="0"/>
    </xf>
    <xf numFmtId="0" fontId="2" fillId="5" borderId="0" xfId="0" applyFont="1" applyFill="1"/>
    <xf numFmtId="0" fontId="10" fillId="0" borderId="0" xfId="0" applyFont="1"/>
    <xf numFmtId="0" fontId="18" fillId="3" borderId="0" xfId="0" applyFont="1" applyFill="1"/>
    <xf numFmtId="0" fontId="16" fillId="3" borderId="0" xfId="0" applyFont="1" applyFill="1"/>
    <xf numFmtId="0" fontId="16" fillId="0" borderId="0" xfId="0" applyFont="1"/>
    <xf numFmtId="0" fontId="2" fillId="4" borderId="0" xfId="0" applyFont="1" applyFill="1"/>
    <xf numFmtId="0" fontId="18" fillId="3" borderId="0" xfId="0" applyFont="1" applyFill="1" applyAlignment="1">
      <alignment horizontal="left" indent="3"/>
    </xf>
    <xf numFmtId="0" fontId="23" fillId="2" borderId="0" xfId="0" applyFont="1" applyFill="1" quotePrefix="1"/>
    <xf numFmtId="164" fontId="8" fillId="6" borderId="23" xfId="16" applyNumberFormat="1" applyFont="1" applyFill="1" applyBorder="1" applyAlignment="1" applyProtection="1">
      <alignment horizontal="center"/>
      <protection/>
    </xf>
    <xf numFmtId="0" fontId="5" fillId="3" borderId="0" xfId="0" applyFont="1" applyFill="1" applyAlignment="1">
      <alignment horizontal="center"/>
    </xf>
    <xf numFmtId="0" fontId="23" fillId="4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 applyAlignment="1" quotePrefix="1">
      <alignment horizontal="left" vertical="top" wrapText="1" indent="1"/>
    </xf>
    <xf numFmtId="0" fontId="0" fillId="3" borderId="0" xfId="0" applyFill="1" applyAlignment="1" quotePrefix="1">
      <alignment horizontal="left" wrapText="1" indent="1"/>
    </xf>
    <xf numFmtId="0" fontId="0" fillId="3" borderId="0" xfId="0" applyFill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44" fontId="18" fillId="3" borderId="0" xfId="0" applyNumberFormat="1" applyFont="1" applyFill="1"/>
    <xf numFmtId="0" fontId="23" fillId="4" borderId="0" xfId="0" applyFont="1" applyFill="1" quotePrefix="1"/>
    <xf numFmtId="44" fontId="18" fillId="4" borderId="0" xfId="0" applyNumberFormat="1" applyFont="1" applyFill="1"/>
    <xf numFmtId="9" fontId="18" fillId="4" borderId="0" xfId="0" applyNumberFormat="1" applyFont="1" applyFill="1"/>
    <xf numFmtId="0" fontId="1" fillId="5" borderId="0" xfId="0" applyFont="1" applyFill="1" applyAlignment="1" applyProtection="1">
      <alignment horizontal="left" vertical="center" wrapText="1" indent="1"/>
      <protection locked="0"/>
    </xf>
    <xf numFmtId="0" fontId="1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center" wrapText="1"/>
    </xf>
    <xf numFmtId="1" fontId="0" fillId="3" borderId="0" xfId="0" applyNumberFormat="1" applyFill="1" applyAlignment="1">
      <alignment horizontal="center" vertical="center"/>
    </xf>
    <xf numFmtId="0" fontId="0" fillId="4" borderId="0" xfId="0" applyFill="1" applyAlignment="1">
      <alignment horizontal="right"/>
    </xf>
    <xf numFmtId="44" fontId="0" fillId="4" borderId="0" xfId="0" applyNumberFormat="1" applyFill="1"/>
    <xf numFmtId="43" fontId="0" fillId="4" borderId="0" xfId="18" applyFont="1" applyFill="1" applyProtection="1">
      <protection/>
    </xf>
    <xf numFmtId="43" fontId="0" fillId="4" borderId="17" xfId="18" applyFont="1" applyFill="1" applyBorder="1" applyProtection="1">
      <protection/>
    </xf>
    <xf numFmtId="0" fontId="23" fillId="3" borderId="0" xfId="0" applyFont="1" applyFill="1" quotePrefix="1"/>
    <xf numFmtId="44" fontId="22" fillId="0" borderId="24" xfId="0" applyNumberFormat="1" applyFont="1" applyBorder="1"/>
    <xf numFmtId="0" fontId="16" fillId="4" borderId="0" xfId="0" applyFont="1" applyFill="1"/>
    <xf numFmtId="0" fontId="22" fillId="4" borderId="0" xfId="0" applyFont="1" applyFill="1"/>
    <xf numFmtId="0" fontId="22" fillId="3" borderId="0" xfId="0" applyFont="1" applyFill="1"/>
    <xf numFmtId="0" fontId="22" fillId="0" borderId="0" xfId="0" applyFont="1"/>
    <xf numFmtId="0" fontId="1" fillId="5" borderId="0" xfId="0" applyFont="1" applyFill="1" applyAlignment="1">
      <alignment horizontal="left" vertical="center" wrapText="1" indent="1"/>
    </xf>
    <xf numFmtId="43" fontId="6" fillId="5" borderId="3" xfId="18" applyFont="1" applyFill="1" applyBorder="1" applyAlignment="1" applyProtection="1">
      <alignment vertical="center" wrapText="1"/>
      <protection locked="0"/>
    </xf>
    <xf numFmtId="0" fontId="13" fillId="3" borderId="0" xfId="0" applyFont="1" applyFill="1"/>
    <xf numFmtId="0" fontId="14" fillId="3" borderId="0" xfId="0" applyFont="1" applyFill="1"/>
    <xf numFmtId="0" fontId="13" fillId="7" borderId="22" xfId="0" applyFont="1" applyFill="1" applyBorder="1"/>
    <xf numFmtId="0" fontId="17" fillId="8" borderId="18" xfId="0" applyFont="1" applyFill="1" applyBorder="1" applyAlignment="1">
      <alignment horizontal="center" vertical="center" wrapText="1"/>
    </xf>
    <xf numFmtId="43" fontId="19" fillId="3" borderId="0" xfId="18" applyFont="1" applyFill="1" applyProtection="1">
      <protection/>
    </xf>
    <xf numFmtId="43" fontId="0" fillId="4" borderId="0" xfId="18" applyFont="1" applyFill="1" applyBorder="1" applyProtection="1">
      <protection/>
    </xf>
    <xf numFmtId="9" fontId="0" fillId="4" borderId="0" xfId="15" applyFont="1" applyFill="1" applyBorder="1" applyProtection="1">
      <protection/>
    </xf>
    <xf numFmtId="44" fontId="18" fillId="4" borderId="0" xfId="21" applyFont="1" applyFill="1" applyBorder="1" applyProtection="1">
      <protection/>
    </xf>
    <xf numFmtId="0" fontId="20" fillId="4" borderId="0" xfId="22" applyFill="1">
      <alignment/>
      <protection/>
    </xf>
    <xf numFmtId="0" fontId="20" fillId="4" borderId="0" xfId="23" applyFill="1">
      <alignment/>
      <protection/>
    </xf>
    <xf numFmtId="0" fontId="20" fillId="4" borderId="0" xfId="24" applyFill="1">
      <alignment/>
      <protection/>
    </xf>
    <xf numFmtId="9" fontId="0" fillId="4" borderId="0" xfId="15" applyFont="1" applyFill="1" applyProtection="1">
      <protection/>
    </xf>
    <xf numFmtId="44" fontId="18" fillId="9" borderId="22" xfId="16" applyFont="1" applyFill="1" applyBorder="1" applyProtection="1">
      <protection locked="0"/>
    </xf>
    <xf numFmtId="0" fontId="0" fillId="9" borderId="25" xfId="0" applyFill="1" applyBorder="1" applyAlignment="1" applyProtection="1">
      <alignment horizontal="center"/>
      <protection locked="0"/>
    </xf>
    <xf numFmtId="43" fontId="1" fillId="3" borderId="26" xfId="18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Alignment="1" quotePrefix="1">
      <alignment horizontal="left" indent="1"/>
    </xf>
    <xf numFmtId="0" fontId="2" fillId="10" borderId="0" xfId="0" applyFont="1" applyFill="1"/>
    <xf numFmtId="164" fontId="2" fillId="10" borderId="0" xfId="16" applyNumberFormat="1" applyFont="1" applyFill="1" applyProtection="1">
      <protection/>
    </xf>
    <xf numFmtId="0" fontId="25" fillId="3" borderId="10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43" fontId="6" fillId="3" borderId="27" xfId="18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>
      <alignment horizontal="right"/>
    </xf>
    <xf numFmtId="44" fontId="2" fillId="11" borderId="14" xfId="16" applyFont="1" applyFill="1" applyBorder="1" applyProtection="1">
      <protection/>
    </xf>
    <xf numFmtId="0" fontId="21" fillId="3" borderId="13" xfId="0" applyFont="1" applyFill="1" applyBorder="1"/>
    <xf numFmtId="0" fontId="17" fillId="3" borderId="8" xfId="0" applyFont="1" applyFill="1" applyBorder="1" applyAlignment="1">
      <alignment vertical="center"/>
    </xf>
    <xf numFmtId="0" fontId="17" fillId="8" borderId="28" xfId="0" applyFont="1" applyFill="1" applyBorder="1" applyAlignment="1">
      <alignment vertical="center"/>
    </xf>
    <xf numFmtId="0" fontId="0" fillId="0" borderId="0" xfId="0" applyAlignment="1" quotePrefix="1">
      <alignment horizontal="left"/>
    </xf>
    <xf numFmtId="0" fontId="0" fillId="4" borderId="0" xfId="0" applyFill="1" applyAlignment="1">
      <alignment wrapText="1"/>
    </xf>
    <xf numFmtId="0" fontId="15" fillId="8" borderId="18" xfId="0" applyFont="1" applyFill="1" applyBorder="1" applyAlignment="1">
      <alignment horizontal="center" vertical="center" wrapText="1"/>
    </xf>
    <xf numFmtId="44" fontId="18" fillId="0" borderId="29" xfId="16" applyFont="1" applyBorder="1" applyProtection="1">
      <protection/>
    </xf>
    <xf numFmtId="44" fontId="22" fillId="0" borderId="30" xfId="0" applyNumberFormat="1" applyFont="1" applyBorder="1"/>
    <xf numFmtId="0" fontId="18" fillId="0" borderId="31" xfId="0" applyFont="1" applyBorder="1" applyAlignment="1">
      <alignment horizontal="left" indent="3"/>
    </xf>
    <xf numFmtId="0" fontId="21" fillId="3" borderId="20" xfId="0" applyFont="1" applyFill="1" applyBorder="1"/>
    <xf numFmtId="0" fontId="2" fillId="3" borderId="0" xfId="0" applyFont="1" applyFill="1" applyAlignment="1">
      <alignment horizontal="right"/>
    </xf>
    <xf numFmtId="0" fontId="24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27" fillId="3" borderId="0" xfId="0" applyFont="1" applyFill="1"/>
    <xf numFmtId="0" fontId="2" fillId="3" borderId="3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33" xfId="0" applyFont="1" applyFill="1" applyBorder="1" applyAlignment="1">
      <alignment horizontal="center"/>
    </xf>
    <xf numFmtId="164" fontId="11" fillId="5" borderId="0" xfId="16" applyNumberFormat="1" applyFont="1" applyFill="1" applyAlignment="1" applyProtection="1">
      <alignment horizontal="left" indent="1"/>
      <protection locked="0"/>
    </xf>
    <xf numFmtId="164" fontId="11" fillId="5" borderId="17" xfId="16" applyNumberFormat="1" applyFont="1" applyFill="1" applyBorder="1" applyAlignment="1" applyProtection="1">
      <alignment horizontal="left" indent="1"/>
      <protection locked="0"/>
    </xf>
    <xf numFmtId="14" fontId="0" fillId="5" borderId="0" xfId="16" applyNumberFormat="1" applyFont="1" applyFill="1" applyAlignment="1" applyProtection="1">
      <alignment horizontal="left"/>
      <protection locked="0"/>
    </xf>
    <xf numFmtId="14" fontId="0" fillId="5" borderId="17" xfId="16" applyNumberFormat="1" applyFont="1" applyFill="1" applyBorder="1" applyAlignment="1" applyProtection="1">
      <alignment horizontal="left"/>
      <protection locked="0"/>
    </xf>
    <xf numFmtId="164" fontId="7" fillId="11" borderId="34" xfId="16" applyNumberFormat="1" applyFont="1" applyFill="1" applyBorder="1" applyAlignment="1" applyProtection="1">
      <alignment horizontal="center"/>
      <protection/>
    </xf>
    <xf numFmtId="164" fontId="7" fillId="11" borderId="35" xfId="16" applyNumberFormat="1" applyFont="1" applyFill="1" applyBorder="1" applyAlignment="1" applyProtection="1">
      <alignment horizontal="center"/>
      <protection/>
    </xf>
    <xf numFmtId="164" fontId="7" fillId="12" borderId="34" xfId="16" applyNumberFormat="1" applyFont="1" applyFill="1" applyBorder="1" applyAlignment="1" applyProtection="1">
      <alignment horizontal="center"/>
      <protection/>
    </xf>
    <xf numFmtId="164" fontId="7" fillId="12" borderId="36" xfId="16" applyNumberFormat="1" applyFont="1" applyFill="1" applyBorder="1" applyAlignment="1" applyProtection="1">
      <alignment horizontal="center"/>
      <protection/>
    </xf>
    <xf numFmtId="164" fontId="7" fillId="12" borderId="35" xfId="16" applyNumberFormat="1" applyFont="1" applyFill="1" applyBorder="1" applyAlignment="1" applyProtection="1">
      <alignment horizontal="center"/>
      <protection/>
    </xf>
    <xf numFmtId="9" fontId="0" fillId="5" borderId="19" xfId="15" applyFont="1" applyFill="1" applyBorder="1" applyAlignment="1" applyProtection="1">
      <alignment horizontal="center" vertical="center"/>
      <protection locked="0"/>
    </xf>
    <xf numFmtId="9" fontId="0" fillId="5" borderId="20" xfId="15" applyFont="1" applyFill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43" fontId="1" fillId="3" borderId="0" xfId="18" applyFont="1" applyFill="1" applyBorder="1" applyAlignment="1" applyProtection="1">
      <alignment horizontal="center" vertical="center" wrapText="1"/>
      <protection/>
    </xf>
    <xf numFmtId="44" fontId="2" fillId="3" borderId="0" xfId="16" applyFont="1" applyFill="1" applyBorder="1" applyAlignment="1" applyProtection="1">
      <alignment horizontal="center"/>
      <protection/>
    </xf>
    <xf numFmtId="0" fontId="26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1" fontId="13" fillId="0" borderId="34" xfId="18" applyNumberFormat="1" applyFont="1" applyFill="1" applyBorder="1" applyAlignment="1" applyProtection="1">
      <alignment horizontal="center"/>
      <protection/>
    </xf>
    <xf numFmtId="1" fontId="13" fillId="0" borderId="37" xfId="18" applyNumberFormat="1" applyFont="1" applyFill="1" applyBorder="1" applyAlignment="1" applyProtection="1">
      <alignment horizontal="center"/>
      <protection/>
    </xf>
    <xf numFmtId="7" fontId="13" fillId="0" borderId="34" xfId="0" applyNumberFormat="1" applyFont="1" applyBorder="1" applyAlignment="1">
      <alignment horizontal="center"/>
    </xf>
    <xf numFmtId="7" fontId="13" fillId="0" borderId="35" xfId="0" applyNumberFormat="1" applyFont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9" fillId="3" borderId="33" xfId="0" applyFont="1" applyFill="1" applyBorder="1" applyAlignment="1">
      <alignment horizontal="center"/>
    </xf>
    <xf numFmtId="164" fontId="13" fillId="0" borderId="34" xfId="16" applyNumberFormat="1" applyFont="1" applyFill="1" applyBorder="1" applyAlignment="1" applyProtection="1">
      <alignment horizontal="center"/>
      <protection/>
    </xf>
    <xf numFmtId="164" fontId="13" fillId="0" borderId="35" xfId="16" applyNumberFormat="1" applyFont="1" applyFill="1" applyBorder="1" applyAlignment="1" applyProtection="1">
      <alignment horizontal="center"/>
      <protection/>
    </xf>
    <xf numFmtId="0" fontId="13" fillId="0" borderId="34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1" fontId="12" fillId="3" borderId="34" xfId="0" applyNumberFormat="1" applyFont="1" applyFill="1" applyBorder="1" applyAlignment="1">
      <alignment horizontal="center" vertical="center"/>
    </xf>
    <xf numFmtId="1" fontId="12" fillId="3" borderId="36" xfId="0" applyNumberFormat="1" applyFont="1" applyFill="1" applyBorder="1" applyAlignment="1">
      <alignment horizontal="center" vertical="center"/>
    </xf>
    <xf numFmtId="1" fontId="12" fillId="3" borderId="35" xfId="0" applyNumberFormat="1" applyFont="1" applyFill="1" applyBorder="1" applyAlignment="1">
      <alignment horizontal="center" vertical="center"/>
    </xf>
    <xf numFmtId="164" fontId="12" fillId="3" borderId="34" xfId="0" applyNumberFormat="1" applyFont="1" applyFill="1" applyBorder="1" applyAlignment="1">
      <alignment horizontal="center" vertical="center"/>
    </xf>
    <xf numFmtId="164" fontId="12" fillId="3" borderId="36" xfId="0" applyNumberFormat="1" applyFont="1" applyFill="1" applyBorder="1" applyAlignment="1">
      <alignment horizontal="center" vertical="center"/>
    </xf>
    <xf numFmtId="164" fontId="12" fillId="3" borderId="35" xfId="0" applyNumberFormat="1" applyFont="1" applyFill="1" applyBorder="1" applyAlignment="1">
      <alignment horizontal="center" vertical="center"/>
    </xf>
    <xf numFmtId="0" fontId="0" fillId="3" borderId="0" xfId="0" applyFill="1" applyAlignment="1" quotePrefix="1">
      <alignment horizontal="left" vertical="top" wrapText="1" indent="1"/>
    </xf>
    <xf numFmtId="0" fontId="0" fillId="3" borderId="0" xfId="0" applyFill="1" applyAlignment="1" quotePrefix="1">
      <alignment horizontal="left" wrapText="1" indent="1"/>
    </xf>
    <xf numFmtId="0" fontId="0" fillId="3" borderId="0" xfId="0" applyFill="1" applyAlignment="1">
      <alignment horizontal="left" wrapText="1"/>
    </xf>
    <xf numFmtId="0" fontId="0" fillId="3" borderId="22" xfId="0" applyFill="1" applyBorder="1" applyAlignment="1">
      <alignment horizontal="center"/>
    </xf>
    <xf numFmtId="0" fontId="2" fillId="3" borderId="34" xfId="0" applyFont="1" applyFill="1" applyBorder="1" applyAlignment="1" quotePrefix="1">
      <alignment horizontal="center" vertical="center" wrapText="1"/>
    </xf>
    <xf numFmtId="0" fontId="2" fillId="3" borderId="36" xfId="0" applyFont="1" applyFill="1" applyBorder="1" applyAlignment="1" quotePrefix="1">
      <alignment horizontal="center" vertical="center" wrapText="1"/>
    </xf>
    <xf numFmtId="0" fontId="2" fillId="3" borderId="35" xfId="0" applyFont="1" applyFill="1" applyBorder="1" applyAlignment="1" quotePrefix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 applyProtection="1">
      <alignment horizontal="left" vertical="center" wrapText="1" indent="1"/>
      <protection locked="0"/>
    </xf>
    <xf numFmtId="0" fontId="1" fillId="5" borderId="13" xfId="0" applyFont="1" applyFill="1" applyBorder="1" applyAlignment="1" applyProtection="1">
      <alignment horizontal="left" vertical="center" wrapText="1" indent="1"/>
      <protection locked="0"/>
    </xf>
    <xf numFmtId="0" fontId="1" fillId="5" borderId="14" xfId="0" applyFont="1" applyFill="1" applyBorder="1" applyAlignment="1" applyProtection="1">
      <alignment horizontal="left" vertical="center" wrapText="1" indent="1"/>
      <protection locked="0"/>
    </xf>
    <xf numFmtId="0" fontId="6" fillId="3" borderId="38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14" xfId="0" applyFont="1" applyFill="1" applyBorder="1" applyAlignment="1">
      <alignment horizontal="left" vertical="center" wrapText="1" indent="1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4" fontId="1" fillId="5" borderId="40" xfId="0" applyNumberFormat="1" applyFont="1" applyFill="1" applyBorder="1" applyAlignment="1" applyProtection="1">
      <alignment horizontal="left" vertical="center" wrapText="1" indent="1"/>
      <protection locked="0"/>
    </xf>
    <xf numFmtId="14" fontId="1" fillId="5" borderId="17" xfId="0" applyNumberFormat="1" applyFont="1" applyFill="1" applyBorder="1" applyAlignment="1" applyProtection="1">
      <alignment horizontal="left" vertical="center" wrapText="1" indent="1"/>
      <protection locked="0"/>
    </xf>
    <xf numFmtId="14" fontId="1" fillId="5" borderId="6" xfId="0" applyNumberFormat="1" applyFont="1" applyFill="1" applyBorder="1" applyAlignment="1" applyProtection="1">
      <alignment horizontal="left" vertical="center" wrapText="1" inden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Normal_Detail" xfId="22"/>
    <cellStyle name="Normal_Sheet2_1" xfId="23"/>
    <cellStyle name="Normal_Consortium Detail" xfId="24"/>
    <cellStyle name="Percent 2" xfId="25"/>
  </cellStyles>
  <dxfs count="31">
    <dxf>
      <font>
        <b/>
        <i val="0"/>
        <u val="none"/>
        <strike val="0"/>
        <sz val="10"/>
        <name val="Arial"/>
        <color auto="1"/>
        <condense val="0"/>
        <extend val="0"/>
      </font>
      <numFmt numFmtId="43" formatCode="_(* #,##0.00_);_(* \(#,##0.00\);_(* &quot;-&quot;??_);_(@_)"/>
      <fill>
        <patternFill patternType="none">
          <bgColor theme="0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numFmt numFmtId="43" formatCode="_(* #,##0.00_);_(* \(#,##0.00\);_(* &quot;-&quot;??_);_(@_)"/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/>
        <vertical/>
        <horizontal/>
      </border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numFmt numFmtId="177" formatCode="0.00"/>
      <fill>
        <patternFill patternType="none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numFmt numFmtId="43" formatCode="_(* #,##0.00_);_(* \(#,##0.00\);_(* &quot;-&quot;??_);_(@_)"/>
      <fill>
        <patternFill patternType="none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rgb="FFFFFF66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  <vertical/>
        <horizontal/>
      </border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rgb="FFFFFF66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border>
        <top style="thin"/>
      </border>
    </dxf>
    <dxf>
      <border>
        <left style="medium"/>
        <right style="medium"/>
        <top style="medium"/>
        <bottom style="thin"/>
      </border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none">
          <bgColor theme="0"/>
        </patternFill>
      </fill>
      <alignment horizontal="general" vertical="center" textRotation="0" wrapText="1" shrinkToFit="1" readingOrder="0"/>
      <protection hidden="1" locked="0"/>
    </dxf>
    <dxf>
      <border>
        <bottom style="thin"/>
      </border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theme="0" tint="-0.24997000396251678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&quot;$&quot;#,##0.0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43" formatCode="_(* #,##0.00_);_(* \(#,##0.00\);_(* &quot;-&quot;??_);_(@_)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&quot;$&quot;#,##0.0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&quot;$&quot;#,##0.0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&quot;$&quot;#,##0.0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&quot;$&quot;#,##0.0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&quot;$&quot;#,##0.0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43" formatCode="_(* #,##0.00_);_(* \(#,##0.00\);_(* &quot;-&quot;??_);_(@_)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&quot;$&quot;#,##0.0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&quot;$&quot;#,##0.0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8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rgb="FFFFFF66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border>
        <top style="thin"/>
      </border>
    </dxf>
    <dxf>
      <border>
        <right style="thin"/>
        <top style="medium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9" formatCode="\$#,##0.00"/>
      <fill>
        <patternFill patternType="solid">
          <bgColor theme="0"/>
        </patternFill>
      </fill>
      <alignment horizontal="general" vertical="center" textRotation="0" wrapText="1" shrinkToFit="1" readingOrder="0"/>
      <protection hidden="1" locked="0"/>
    </dxf>
    <dxf>
      <border>
        <bottom style="thin"/>
      </border>
    </dxf>
    <dxf>
      <font>
        <b/>
        <i val="0"/>
        <u val="none"/>
        <strike val="0"/>
        <sz val="10"/>
        <name val="Arial"/>
        <color auto="1"/>
        <condense val="0"/>
        <extend val="0"/>
      </font>
      <numFmt numFmtId="164" formatCode="&quot;$&quot;#,##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1066800</xdr:colOff>
      <xdr:row>13</xdr:row>
      <xdr:rowOff>133350</xdr:rowOff>
    </xdr:from>
    <xdr:to>
      <xdr:col>11</xdr:col>
      <xdr:colOff>704850</xdr:colOff>
      <xdr:row>19</xdr:row>
      <xdr:rowOff>200025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01225" y="2790825"/>
          <a:ext cx="47815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419100</xdr:colOff>
      <xdr:row>3</xdr:row>
      <xdr:rowOff>190500</xdr:rowOff>
    </xdr:to>
    <xdr:pic>
      <xdr:nvPicPr>
        <xdr:cNvPr id="4" name="Picture 1" descr="Q:\Community Assesment\2012\LCCAP NEEDS ASSESSMENT\LCCAP_LOGO_Transparen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"/>
          <a:ext cx="13049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723900</xdr:colOff>
      <xdr:row>17</xdr:row>
      <xdr:rowOff>123825</xdr:rowOff>
    </xdr:from>
    <xdr:ext cx="5591175" cy="933450"/>
    <xdr:sp macro="" textlink="">
      <xdr:nvSpPr>
        <xdr:cNvPr id="2" name="Rectangle 1"/>
        <xdr:cNvSpPr/>
      </xdr:nvSpPr>
      <xdr:spPr>
        <a:xfrm rot="20434271">
          <a:off x="723900" y="3381375"/>
          <a:ext cx="5591175" cy="9334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draft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Table2" displayName="Table2" ref="A9:O21" totalsRowShown="0" headerRowDxfId="30" dataDxfId="28" tableBorderDxfId="27" headerRowBorderDxfId="29" totalsRowBorderDxfId="26">
  <autoFilter ref="A9:O21"/>
  <tableColumns count="15">
    <tableColumn id="1" name="Title" dataDxfId="25"/>
    <tableColumn id="2" name="Name" dataDxfId="24"/>
    <tableColumn id="3" name="Status" dataDxfId="23"/>
    <tableColumn id="4" name="Hrs./Yr." dataDxfId="22"/>
    <tableColumn id="5" name="SALARY" dataDxfId="21"/>
    <tableColumn id="6" name="FICA" dataDxfId="20">
      <calculatedColumnFormula>SUM(E10*0.0765)</calculatedColumnFormula>
    </tableColumn>
    <tableColumn id="7" name="UC" dataDxfId="19">
      <calculatedColumnFormula>IF(E10&gt;10000,10000*0.099793,E10*0.099793)</calculatedColumnFormula>
    </tableColumn>
    <tableColumn id="8" name="WC" dataDxfId="18">
      <calculatedColumnFormula>(Table2[[#This Row],[SALARY]]/100*0.3)</calculatedColumnFormula>
    </tableColumn>
    <tableColumn id="9" name="Hospital" dataDxfId="17">
      <calculatedColumnFormula>SUMIF($A$33:$A$38,$C10,C$33:C$38)</calculatedColumnFormula>
    </tableColumn>
    <tableColumn id="10" name="Dental" dataDxfId="16">
      <calculatedColumnFormula>SUMIF($A$33:$A$38,$C10,D$33:D$38)</calculatedColumnFormula>
    </tableColumn>
    <tableColumn id="11" name="Disability" dataDxfId="15">
      <calculatedColumnFormula>SUMIF($A$33:$A$38,$C10,E$33:E$38)</calculatedColumnFormula>
    </tableColumn>
    <tableColumn id="12" name="Vision" dataDxfId="14">
      <calculatedColumnFormula>SUMIF($A$33:$A$38,$C10,F$33:F$38)</calculatedColumnFormula>
    </tableColumn>
    <tableColumn id="13" name="Pension" dataDxfId="13">
      <calculatedColumnFormula>Table2[[#This Row],[SALARY]]*$M$8</calculatedColumnFormula>
    </tableColumn>
    <tableColumn id="14" name="EMPLOYEE TOTAL" dataDxfId="12">
      <calculatedColumnFormula>SUM(Table2[[#This Row],[SALARY]:[Pension]])</calculatedColumnFormula>
    </tableColumn>
    <tableColumn id="15" name="Hrly Rate" dataDxfId="11">
      <calculatedColumnFormula>IF(ISNUMBER(Table2[[#This Row],[Hrs./Yr.]]),N10/D10,"")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4:F49" totalsRowShown="0" headerRowDxfId="10" dataDxfId="8" tableBorderDxfId="7" headerRowBorderDxfId="9" totalsRowBorderDxfId="6">
  <autoFilter ref="A14:F49"/>
  <tableColumns count="6">
    <tableColumn id="8" name="Service" dataDxfId="5"/>
    <tableColumn id="9" name="Title" dataDxfId="4"/>
    <tableColumn id="3" name="Hrly Rate" dataDxfId="3">
      <calculatedColumnFormula>SUMIF('Salary &amp; Fringe Calculation'!A:A,Table1[[#This Row],[Title]],'Salary &amp; Fringe Calculation'!O:O)</calculatedColumnFormula>
    </tableColumn>
    <tableColumn id="4" name="Hrs./Client" dataDxfId="2"/>
    <tableColumn id="6" name="Total" dataDxfId="1">
      <calculatedColumnFormula>Table1[[#This Row],[Hrly Rate]]*Table1[[#This Row],[Hrs./Client]]</calculatedColumnFormula>
    </tableColumn>
    <tableColumn id="5" name="Rounded" dataDxfId="0">
      <calculatedColumnFormula>MROUND(Table1[[#This Row],[Total]],10)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workbookViewId="0" topLeftCell="A1">
      <selection activeCell="A23" sqref="A23"/>
    </sheetView>
  </sheetViews>
  <sheetFormatPr defaultColWidth="9.140625" defaultRowHeight="15"/>
  <sheetData>
    <row r="1" spans="1:15" ht="15">
      <c r="A1" s="52" t="s">
        <v>65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2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">
      <c r="A3" s="64"/>
      <c r="B3" t="s">
        <v>74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">
      <c r="A4" s="52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">
      <c r="A5" s="52" t="s">
        <v>111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51" t="s">
        <v>71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">
      <c r="A7" s="53" t="s">
        <v>114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>
      <c r="A8" s="51" t="s">
        <v>120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>
      <c r="A9" s="127" t="s">
        <v>113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>
      <c r="A10" s="127" t="s">
        <v>100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5">
      <c r="A11" s="51" t="s">
        <v>131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>
      <c r="A12" s="51" t="s">
        <v>102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">
      <c r="A13" s="51" t="s">
        <v>103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">
      <c r="A14" s="51" t="s">
        <v>132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">
      <c r="A15" s="51" t="s">
        <v>39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">
      <c r="A16" s="51" t="s">
        <v>73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">
      <c r="A17" s="51" t="s">
        <v>75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5">
      <c r="A18" s="51" t="s">
        <v>76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20" ht="15">
      <c r="A20" s="65" t="s">
        <v>127</v>
      </c>
    </row>
    <row r="21" ht="15">
      <c r="A21" s="51" t="s">
        <v>59</v>
      </c>
    </row>
    <row r="22" ht="15">
      <c r="A22" s="51" t="s">
        <v>140</v>
      </c>
    </row>
    <row r="23" ht="15">
      <c r="A23" s="51" t="s">
        <v>106</v>
      </c>
    </row>
    <row r="24" ht="15">
      <c r="A24" s="51" t="s">
        <v>133</v>
      </c>
    </row>
    <row r="25" ht="15">
      <c r="A25" s="51" t="s">
        <v>121</v>
      </c>
    </row>
    <row r="26" ht="15">
      <c r="A26" s="51" t="s">
        <v>125</v>
      </c>
    </row>
    <row r="27" ht="15">
      <c r="A27" s="51"/>
    </row>
    <row r="28" ht="15">
      <c r="A28" s="65" t="s">
        <v>126</v>
      </c>
    </row>
    <row r="29" ht="15">
      <c r="A29" t="s">
        <v>134</v>
      </c>
    </row>
    <row r="30" ht="15">
      <c r="A30" t="s">
        <v>130</v>
      </c>
    </row>
    <row r="31" ht="15">
      <c r="A31" s="51" t="s">
        <v>128</v>
      </c>
    </row>
    <row r="32" ht="15">
      <c r="A32" s="51" t="s">
        <v>129</v>
      </c>
    </row>
    <row r="33" ht="14.25" customHeight="1"/>
    <row r="34" ht="15">
      <c r="A34" s="65" t="s">
        <v>83</v>
      </c>
    </row>
    <row r="35" ht="15">
      <c r="A35" t="s">
        <v>77</v>
      </c>
    </row>
    <row r="36" ht="15">
      <c r="A36" t="s">
        <v>84</v>
      </c>
    </row>
    <row r="37" ht="15">
      <c r="A37" t="s">
        <v>112</v>
      </c>
    </row>
  </sheetData>
  <printOptions/>
  <pageMargins left="0.7" right="0.7" top="0.75" bottom="0.75" header="0.3" footer="0.3"/>
  <pageSetup fitToHeight="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42"/>
  <sheetViews>
    <sheetView tabSelected="1" zoomScale="90" zoomScaleNormal="90" workbookViewId="0" topLeftCell="A1">
      <selection activeCell="C24" sqref="C24"/>
    </sheetView>
  </sheetViews>
  <sheetFormatPr defaultColWidth="0" defaultRowHeight="15" zeroHeight="1"/>
  <cols>
    <col min="1" max="1" width="28.7109375" style="7" customWidth="1"/>
    <col min="2" max="2" width="20.7109375" style="7" customWidth="1"/>
    <col min="3" max="3" width="10.8515625" style="7" bestFit="1" customWidth="1"/>
    <col min="4" max="4" width="12.7109375" style="7" customWidth="1"/>
    <col min="5" max="13" width="15.7109375" style="9" customWidth="1"/>
    <col min="14" max="14" width="22.28125" style="9" bestFit="1" customWidth="1"/>
    <col min="15" max="15" width="13.57421875" style="9" bestFit="1" customWidth="1"/>
    <col min="16" max="16" width="8.421875" style="7" customWidth="1"/>
    <col min="17" max="17" width="5.7109375" style="7" customWidth="1"/>
    <col min="18" max="18" width="14.00390625" style="7" customWidth="1"/>
    <col min="19" max="34" width="9.140625" style="7" customWidth="1"/>
    <col min="35" max="35" width="0" style="7" hidden="1" customWidth="1"/>
    <col min="36" max="16384" width="9.140625" style="7" hidden="1" customWidth="1"/>
  </cols>
  <sheetData>
    <row r="1" spans="1:15" ht="15">
      <c r="A1" s="3"/>
      <c r="B1" s="3"/>
      <c r="C1" s="3"/>
      <c r="D1" s="3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7" ht="20.25">
      <c r="A2" s="139" t="s">
        <v>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Q2" s="71" t="s">
        <v>99</v>
      </c>
    </row>
    <row r="3" spans="1:15" ht="15">
      <c r="A3" s="140" t="s">
        <v>137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7" ht="15.75" thickBot="1">
      <c r="A4" s="141" t="s">
        <v>42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Q4" s="24" t="s">
        <v>65</v>
      </c>
    </row>
    <row r="5" spans="1:35" ht="15.75" thickTop="1">
      <c r="A5" s="3"/>
      <c r="B5" s="3"/>
      <c r="C5" s="3"/>
      <c r="D5" s="3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Q5" s="7" t="s">
        <v>71</v>
      </c>
      <c r="AI5" s="7" t="s">
        <v>96</v>
      </c>
    </row>
    <row r="6" spans="1:35" ht="15">
      <c r="A6" s="4" t="s">
        <v>23</v>
      </c>
      <c r="B6" s="3"/>
      <c r="C6" s="3"/>
      <c r="D6" s="3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Q6" s="10" t="s">
        <v>114</v>
      </c>
      <c r="AI6" s="7" t="s">
        <v>97</v>
      </c>
    </row>
    <row r="7" spans="1:35" ht="15">
      <c r="A7" s="3"/>
      <c r="B7" s="3"/>
      <c r="C7" s="3"/>
      <c r="D7" s="3"/>
      <c r="E7" s="12"/>
      <c r="F7" s="12"/>
      <c r="G7" s="12"/>
      <c r="H7" s="12"/>
      <c r="I7" s="12"/>
      <c r="J7" s="12"/>
      <c r="K7" s="12"/>
      <c r="L7" s="12"/>
      <c r="M7" s="12" t="s">
        <v>72</v>
      </c>
      <c r="N7" s="12"/>
      <c r="O7" s="12"/>
      <c r="Q7" s="7" t="s">
        <v>113</v>
      </c>
      <c r="AI7" s="7" t="s">
        <v>98</v>
      </c>
    </row>
    <row r="8" spans="1:35" ht="15.75" thickBot="1">
      <c r="A8" s="3"/>
      <c r="B8" s="3"/>
      <c r="C8" s="3"/>
      <c r="D8" s="3"/>
      <c r="E8" s="13"/>
      <c r="F8" s="146" t="s">
        <v>10</v>
      </c>
      <c r="G8" s="147"/>
      <c r="H8" s="72" t="s">
        <v>11</v>
      </c>
      <c r="I8" s="148" t="s">
        <v>12</v>
      </c>
      <c r="J8" s="149"/>
      <c r="K8" s="149"/>
      <c r="L8" s="150"/>
      <c r="M8" s="63">
        <v>0.1</v>
      </c>
      <c r="N8" s="13"/>
      <c r="O8" s="13"/>
      <c r="Q8" s="7" t="s">
        <v>100</v>
      </c>
      <c r="AI8" s="7" t="s">
        <v>7</v>
      </c>
    </row>
    <row r="9" spans="1:35" ht="15">
      <c r="A9" s="14" t="s">
        <v>3</v>
      </c>
      <c r="B9" s="15" t="s">
        <v>4</v>
      </c>
      <c r="C9" s="16" t="s">
        <v>24</v>
      </c>
      <c r="D9" s="16" t="s">
        <v>43</v>
      </c>
      <c r="E9" s="17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  <c r="K9" s="18" t="s">
        <v>19</v>
      </c>
      <c r="L9" s="18" t="s">
        <v>20</v>
      </c>
      <c r="M9" s="18" t="s">
        <v>21</v>
      </c>
      <c r="N9" s="18" t="s">
        <v>22</v>
      </c>
      <c r="O9" s="19" t="s">
        <v>5</v>
      </c>
      <c r="Q9" s="7" t="s">
        <v>101</v>
      </c>
      <c r="AI9" s="7" t="s">
        <v>46</v>
      </c>
    </row>
    <row r="10" spans="1:35" ht="15">
      <c r="A10" s="56"/>
      <c r="B10" s="56"/>
      <c r="C10" s="57"/>
      <c r="D10" s="58"/>
      <c r="E10" s="59"/>
      <c r="F10" s="43">
        <f aca="true" t="shared" si="0" ref="F10:F21">SUM(E10*0.0765)</f>
        <v>0</v>
      </c>
      <c r="G10" s="43">
        <f aca="true" t="shared" si="1" ref="G10:G21">IF(E10&gt;10000,10000*0.099793,E10*0.099793)</f>
        <v>0</v>
      </c>
      <c r="H10" s="43">
        <f>(Table2[[#This Row],[SALARY]]/100*0.3)</f>
        <v>0</v>
      </c>
      <c r="I10" s="43">
        <f aca="true" t="shared" si="2" ref="I10:I21">SUMIF($A$36:$A$41,$C10,C$36:C$41)</f>
        <v>0</v>
      </c>
      <c r="J10" s="43">
        <f aca="true" t="shared" si="3" ref="J10:J21">SUMIF($A$36:$A$41,$C10,D$36:D$41)</f>
        <v>0</v>
      </c>
      <c r="K10" s="43">
        <f aca="true" t="shared" si="4" ref="K10:K21">SUMIF($A$36:$A$41,$C10,E$36:E$41)</f>
        <v>0</v>
      </c>
      <c r="L10" s="43">
        <f aca="true" t="shared" si="5" ref="L10:L21">SUMIF($A$36:$A$41,$C10,F$36:F$41)</f>
        <v>0</v>
      </c>
      <c r="M10" s="43">
        <f>Table2[[#This Row],[SALARY]]*$M$8</f>
        <v>0</v>
      </c>
      <c r="N10" s="43">
        <f>SUM(Table2[[#This Row],[SALARY]:[Pension]])</f>
        <v>0</v>
      </c>
      <c r="O10" s="43" t="str">
        <f>IF(ISNUMBER(Table2[[#This Row],[Hrs./Yr.]]),N10/D10,"")</f>
        <v/>
      </c>
      <c r="Q10" s="10" t="s">
        <v>102</v>
      </c>
      <c r="AI10" s="7" t="s">
        <v>66</v>
      </c>
    </row>
    <row r="11" spans="1:35" ht="15">
      <c r="A11" s="56"/>
      <c r="B11" s="56"/>
      <c r="C11" s="57"/>
      <c r="D11" s="58"/>
      <c r="E11" s="59"/>
      <c r="F11" s="43">
        <f t="shared" si="0"/>
        <v>0</v>
      </c>
      <c r="G11" s="43">
        <f t="shared" si="1"/>
        <v>0</v>
      </c>
      <c r="H11" s="43">
        <f>(Table2[[#This Row],[SALARY]]/100*0.3)</f>
        <v>0</v>
      </c>
      <c r="I11" s="43">
        <f t="shared" si="2"/>
        <v>0</v>
      </c>
      <c r="J11" s="43">
        <f t="shared" si="3"/>
        <v>0</v>
      </c>
      <c r="K11" s="43">
        <f t="shared" si="4"/>
        <v>0</v>
      </c>
      <c r="L11" s="43">
        <f t="shared" si="5"/>
        <v>0</v>
      </c>
      <c r="M11" s="43">
        <f>Table2[[#This Row],[SALARY]]*$M$8</f>
        <v>0</v>
      </c>
      <c r="N11" s="43">
        <f>SUM(Table2[[#This Row],[SALARY]:[Pension]])</f>
        <v>0</v>
      </c>
      <c r="O11" s="43" t="str">
        <f>IF(ISNUMBER(Table2[[#This Row],[Hrs./Yr.]]),N11/D11,"")</f>
        <v/>
      </c>
      <c r="Q11" s="7" t="s">
        <v>103</v>
      </c>
      <c r="AI11" s="7" t="s">
        <v>45</v>
      </c>
    </row>
    <row r="12" spans="1:35" ht="15">
      <c r="A12" s="56"/>
      <c r="B12" s="56"/>
      <c r="C12" s="57"/>
      <c r="D12" s="58"/>
      <c r="E12" s="59"/>
      <c r="F12" s="43">
        <f t="shared" si="0"/>
        <v>0</v>
      </c>
      <c r="G12" s="43">
        <f t="shared" si="1"/>
        <v>0</v>
      </c>
      <c r="H12" s="43">
        <f>(Table2[[#This Row],[SALARY]]/100*0.3)</f>
        <v>0</v>
      </c>
      <c r="I12" s="43">
        <f t="shared" si="2"/>
        <v>0</v>
      </c>
      <c r="J12" s="43">
        <f t="shared" si="3"/>
        <v>0</v>
      </c>
      <c r="K12" s="43">
        <f t="shared" si="4"/>
        <v>0</v>
      </c>
      <c r="L12" s="43">
        <f t="shared" si="5"/>
        <v>0</v>
      </c>
      <c r="M12" s="43">
        <f>Table2[[#This Row],[SALARY]]*$M$8</f>
        <v>0</v>
      </c>
      <c r="N12" s="43">
        <f>SUM(Table2[[#This Row],[SALARY]:[Pension]])</f>
        <v>0</v>
      </c>
      <c r="O12" s="43" t="str">
        <f>IF(ISNUMBER(Table2[[#This Row],[Hrs./Yr.]]),N12/D12,"")</f>
        <v/>
      </c>
      <c r="Q12" s="7" t="s">
        <v>104</v>
      </c>
      <c r="AI12" s="7" t="s">
        <v>8</v>
      </c>
    </row>
    <row r="13" spans="1:35" ht="15">
      <c r="A13" s="56"/>
      <c r="B13" s="56"/>
      <c r="C13" s="57"/>
      <c r="D13" s="58"/>
      <c r="E13" s="59"/>
      <c r="F13" s="43">
        <f t="shared" si="0"/>
        <v>0</v>
      </c>
      <c r="G13" s="43">
        <f t="shared" si="1"/>
        <v>0</v>
      </c>
      <c r="H13" s="43">
        <f>(Table2[[#This Row],[SALARY]]/100*0.3)</f>
        <v>0</v>
      </c>
      <c r="I13" s="43">
        <f t="shared" si="2"/>
        <v>0</v>
      </c>
      <c r="J13" s="43">
        <f t="shared" si="3"/>
        <v>0</v>
      </c>
      <c r="K13" s="43">
        <f t="shared" si="4"/>
        <v>0</v>
      </c>
      <c r="L13" s="43">
        <f t="shared" si="5"/>
        <v>0</v>
      </c>
      <c r="M13" s="43">
        <f>Table2[[#This Row],[SALARY]]*$M$8</f>
        <v>0</v>
      </c>
      <c r="N13" s="43">
        <f>SUM(Table2[[#This Row],[SALARY]:[Pension]])</f>
        <v>0</v>
      </c>
      <c r="O13" s="43" t="str">
        <f>IF(ISNUMBER(Table2[[#This Row],[Hrs./Yr.]]),N13/D13,"")</f>
        <v/>
      </c>
      <c r="Q13" s="7" t="s">
        <v>39</v>
      </c>
      <c r="AI13" s="7" t="s">
        <v>9</v>
      </c>
    </row>
    <row r="14" spans="1:35" ht="15">
      <c r="A14" s="56"/>
      <c r="B14" s="56"/>
      <c r="C14" s="57"/>
      <c r="D14" s="58"/>
      <c r="E14" s="59"/>
      <c r="F14" s="43">
        <f t="shared" si="0"/>
        <v>0</v>
      </c>
      <c r="G14" s="43">
        <f t="shared" si="1"/>
        <v>0</v>
      </c>
      <c r="H14" s="43">
        <f>(Table2[[#This Row],[SALARY]]/100*0.3)</f>
        <v>0</v>
      </c>
      <c r="I14" s="43">
        <f t="shared" si="2"/>
        <v>0</v>
      </c>
      <c r="J14" s="43">
        <f t="shared" si="3"/>
        <v>0</v>
      </c>
      <c r="K14" s="43">
        <f t="shared" si="4"/>
        <v>0</v>
      </c>
      <c r="L14" s="43">
        <f t="shared" si="5"/>
        <v>0</v>
      </c>
      <c r="M14" s="43">
        <f>Table2[[#This Row],[SALARY]]*$M$8</f>
        <v>0</v>
      </c>
      <c r="N14" s="43">
        <f>SUM(Table2[[#This Row],[SALARY]:[Pension]])</f>
        <v>0</v>
      </c>
      <c r="O14" s="43" t="str">
        <f>IF(ISNUMBER(Table2[[#This Row],[Hrs./Yr.]]),N14/D14,"")</f>
        <v/>
      </c>
      <c r="Q14" s="7" t="s">
        <v>73</v>
      </c>
      <c r="AI14" s="7" t="s">
        <v>6</v>
      </c>
    </row>
    <row r="15" spans="1:35" ht="15">
      <c r="A15" s="56"/>
      <c r="B15" s="56"/>
      <c r="C15" s="57"/>
      <c r="D15" s="58"/>
      <c r="E15" s="59"/>
      <c r="F15" s="43">
        <f t="shared" si="0"/>
        <v>0</v>
      </c>
      <c r="G15" s="43">
        <f t="shared" si="1"/>
        <v>0</v>
      </c>
      <c r="H15" s="43">
        <f>(Table2[[#This Row],[SALARY]]/100*0.3)</f>
        <v>0</v>
      </c>
      <c r="I15" s="43">
        <f t="shared" si="2"/>
        <v>0</v>
      </c>
      <c r="J15" s="43">
        <f t="shared" si="3"/>
        <v>0</v>
      </c>
      <c r="K15" s="43">
        <f t="shared" si="4"/>
        <v>0</v>
      </c>
      <c r="L15" s="43">
        <f t="shared" si="5"/>
        <v>0</v>
      </c>
      <c r="M15" s="43">
        <f>Table2[[#This Row],[SALARY]]*$M$8</f>
        <v>0</v>
      </c>
      <c r="N15" s="43">
        <f>SUM(Table2[[#This Row],[SALARY]:[Pension]])</f>
        <v>0</v>
      </c>
      <c r="O15" s="43" t="str">
        <f>IF(ISNUMBER(Table2[[#This Row],[Hrs./Yr.]]),N15/D15,"")</f>
        <v/>
      </c>
      <c r="Q15" s="7" t="s">
        <v>75</v>
      </c>
      <c r="AI15" s="7" t="s">
        <v>67</v>
      </c>
    </row>
    <row r="16" spans="1:35" ht="15">
      <c r="A16" s="56"/>
      <c r="B16" s="56"/>
      <c r="C16" s="57"/>
      <c r="D16" s="58"/>
      <c r="E16" s="59"/>
      <c r="F16" s="43">
        <f t="shared" si="0"/>
        <v>0</v>
      </c>
      <c r="G16" s="43">
        <f t="shared" si="1"/>
        <v>0</v>
      </c>
      <c r="H16" s="43">
        <f>(Table2[[#This Row],[SALARY]]/100*0.3)</f>
        <v>0</v>
      </c>
      <c r="I16" s="43">
        <f t="shared" si="2"/>
        <v>0</v>
      </c>
      <c r="J16" s="43">
        <f t="shared" si="3"/>
        <v>0</v>
      </c>
      <c r="K16" s="43">
        <f t="shared" si="4"/>
        <v>0</v>
      </c>
      <c r="L16" s="43">
        <f t="shared" si="5"/>
        <v>0</v>
      </c>
      <c r="M16" s="43">
        <f>Table2[[#This Row],[SALARY]]*$M$8</f>
        <v>0</v>
      </c>
      <c r="N16" s="43">
        <f>SUM(Table2[[#This Row],[SALARY]:[Pension]])</f>
        <v>0</v>
      </c>
      <c r="O16" s="43" t="str">
        <f>IF(ISNUMBER(Table2[[#This Row],[Hrs./Yr.]]),N16/D16,"")</f>
        <v/>
      </c>
      <c r="Q16" s="7" t="s">
        <v>76</v>
      </c>
      <c r="AI16" s="7" t="s">
        <v>68</v>
      </c>
    </row>
    <row r="17" spans="1:15" ht="15">
      <c r="A17" s="56"/>
      <c r="B17" s="56"/>
      <c r="C17" s="57"/>
      <c r="D17" s="58"/>
      <c r="E17" s="59"/>
      <c r="F17" s="43">
        <f t="shared" si="0"/>
        <v>0</v>
      </c>
      <c r="G17" s="43">
        <f t="shared" si="1"/>
        <v>0</v>
      </c>
      <c r="H17" s="43">
        <f>(Table2[[#This Row],[SALARY]]/100*0.3)</f>
        <v>0</v>
      </c>
      <c r="I17" s="43">
        <f t="shared" si="2"/>
        <v>0</v>
      </c>
      <c r="J17" s="43">
        <f t="shared" si="3"/>
        <v>0</v>
      </c>
      <c r="K17" s="43">
        <f t="shared" si="4"/>
        <v>0</v>
      </c>
      <c r="L17" s="43">
        <f t="shared" si="5"/>
        <v>0</v>
      </c>
      <c r="M17" s="43">
        <f>Table2[[#This Row],[SALARY]]*$M$8</f>
        <v>0</v>
      </c>
      <c r="N17" s="43">
        <f>SUM(Table2[[#This Row],[SALARY]:[Pension]])</f>
        <v>0</v>
      </c>
      <c r="O17" s="43" t="str">
        <f>IF(ISNUMBER(Table2[[#This Row],[Hrs./Yr.]]),N17/D17,"")</f>
        <v/>
      </c>
    </row>
    <row r="18" spans="1:27" ht="15">
      <c r="A18" s="56"/>
      <c r="B18" s="56"/>
      <c r="C18" s="57"/>
      <c r="D18" s="58"/>
      <c r="E18" s="59"/>
      <c r="F18" s="43">
        <f t="shared" si="0"/>
        <v>0</v>
      </c>
      <c r="G18" s="43">
        <f t="shared" si="1"/>
        <v>0</v>
      </c>
      <c r="H18" s="43">
        <f>(Table2[[#This Row],[SALARY]]/100*0.3)</f>
        <v>0</v>
      </c>
      <c r="I18" s="43">
        <f t="shared" si="2"/>
        <v>0</v>
      </c>
      <c r="J18" s="43">
        <f t="shared" si="3"/>
        <v>0</v>
      </c>
      <c r="K18" s="43">
        <f t="shared" si="4"/>
        <v>0</v>
      </c>
      <c r="L18" s="43">
        <f t="shared" si="5"/>
        <v>0</v>
      </c>
      <c r="M18" s="43">
        <f>Table2[[#This Row],[SALARY]]*$M$8</f>
        <v>0</v>
      </c>
      <c r="N18" s="43">
        <f>SUM(Table2[[#This Row],[SALARY]:[Pension]])</f>
        <v>0</v>
      </c>
      <c r="O18" s="43" t="str">
        <f>IF(ISNUMBER(Table2[[#This Row],[Hrs./Yr.]]),N18/D18,"")</f>
        <v/>
      </c>
      <c r="Q18" s="115" t="s">
        <v>119</v>
      </c>
      <c r="R18" s="116"/>
      <c r="S18" s="116"/>
      <c r="T18" s="116"/>
      <c r="U18" s="117"/>
      <c r="V18" s="117"/>
      <c r="W18" s="117"/>
      <c r="X18" s="117"/>
      <c r="Y18" s="117"/>
      <c r="Z18" s="117"/>
      <c r="AA18" s="117"/>
    </row>
    <row r="19" spans="1:15" ht="15">
      <c r="A19" s="56"/>
      <c r="B19" s="56"/>
      <c r="C19" s="57"/>
      <c r="D19" s="58"/>
      <c r="E19" s="59"/>
      <c r="F19" s="43">
        <f t="shared" si="0"/>
        <v>0</v>
      </c>
      <c r="G19" s="43">
        <f t="shared" si="1"/>
        <v>0</v>
      </c>
      <c r="H19" s="43">
        <f>(Table2[[#This Row],[SALARY]]/100*0.3)</f>
        <v>0</v>
      </c>
      <c r="I19" s="43">
        <f t="shared" si="2"/>
        <v>0</v>
      </c>
      <c r="J19" s="43">
        <f t="shared" si="3"/>
        <v>0</v>
      </c>
      <c r="K19" s="43">
        <f t="shared" si="4"/>
        <v>0</v>
      </c>
      <c r="L19" s="43">
        <f t="shared" si="5"/>
        <v>0</v>
      </c>
      <c r="M19" s="43">
        <f>Table2[[#This Row],[SALARY]]*$M$8</f>
        <v>0</v>
      </c>
      <c r="N19" s="43">
        <f>SUM(Table2[[#This Row],[SALARY]:[Pension]])</f>
        <v>0</v>
      </c>
      <c r="O19" s="43" t="str">
        <f>IF(ISNUMBER(Table2[[#This Row],[Hrs./Yr.]]),N19/D19,"")</f>
        <v/>
      </c>
    </row>
    <row r="20" spans="1:15" ht="15">
      <c r="A20" s="56"/>
      <c r="B20" s="56"/>
      <c r="C20" s="57"/>
      <c r="D20" s="58"/>
      <c r="E20" s="59"/>
      <c r="F20" s="43">
        <f t="shared" si="0"/>
        <v>0</v>
      </c>
      <c r="G20" s="43">
        <f t="shared" si="1"/>
        <v>0</v>
      </c>
      <c r="H20" s="43">
        <f>(Table2[[#This Row],[SALARY]]/100*0.3)</f>
        <v>0</v>
      </c>
      <c r="I20" s="43">
        <f t="shared" si="2"/>
        <v>0</v>
      </c>
      <c r="J20" s="43">
        <f t="shared" si="3"/>
        <v>0</v>
      </c>
      <c r="K20" s="43">
        <f t="shared" si="4"/>
        <v>0</v>
      </c>
      <c r="L20" s="43">
        <f t="shared" si="5"/>
        <v>0</v>
      </c>
      <c r="M20" s="43">
        <f>Table2[[#This Row],[SALARY]]*$M$8</f>
        <v>0</v>
      </c>
      <c r="N20" s="43">
        <f>SUM(Table2[[#This Row],[SALARY]:[Pension]])</f>
        <v>0</v>
      </c>
      <c r="O20" s="43" t="str">
        <f>IF(ISNUMBER(Table2[[#This Row],[Hrs./Yr.]]),N20/D20,"")</f>
        <v/>
      </c>
    </row>
    <row r="21" spans="1:15" ht="15">
      <c r="A21" s="56"/>
      <c r="B21" s="56"/>
      <c r="C21" s="57"/>
      <c r="D21" s="58"/>
      <c r="E21" s="59"/>
      <c r="F21" s="43">
        <f t="shared" si="0"/>
        <v>0</v>
      </c>
      <c r="G21" s="43">
        <f t="shared" si="1"/>
        <v>0</v>
      </c>
      <c r="H21" s="43">
        <f>(Table2[[#This Row],[SALARY]]/100*0.3)</f>
        <v>0</v>
      </c>
      <c r="I21" s="43">
        <f t="shared" si="2"/>
        <v>0</v>
      </c>
      <c r="J21" s="43">
        <f t="shared" si="3"/>
        <v>0</v>
      </c>
      <c r="K21" s="43">
        <f t="shared" si="4"/>
        <v>0</v>
      </c>
      <c r="L21" s="43">
        <f t="shared" si="5"/>
        <v>0</v>
      </c>
      <c r="M21" s="43">
        <f>Table2[[#This Row],[SALARY]]*$M$8</f>
        <v>0</v>
      </c>
      <c r="N21" s="43">
        <f>SUM(Table2[[#This Row],[SALARY]:[Pension]])</f>
        <v>0</v>
      </c>
      <c r="O21" s="43" t="str">
        <f>IF(ISNUMBER(Table2[[#This Row],[Hrs./Yr.]]),N21/D21,"")</f>
        <v/>
      </c>
    </row>
    <row r="22" spans="1:15" ht="15">
      <c r="A22" s="3" t="s">
        <v>139</v>
      </c>
      <c r="B22" s="3"/>
      <c r="C22" s="3"/>
      <c r="D22" s="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">
      <c r="A23" s="3"/>
      <c r="B23" s="3"/>
      <c r="C23" s="3"/>
      <c r="D23" s="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5">
      <c r="A24" s="3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5">
      <c r="A25" s="3"/>
      <c r="B25" s="3"/>
      <c r="C25" s="3"/>
      <c r="D25" s="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5">
      <c r="A26" s="3"/>
      <c r="B26" s="3"/>
      <c r="C26" s="3"/>
      <c r="D26" s="3"/>
      <c r="E26" s="12"/>
      <c r="F26" s="12"/>
      <c r="G26" s="12"/>
      <c r="H26" s="12"/>
      <c r="I26" s="142"/>
      <c r="J26" s="142"/>
      <c r="K26" s="142"/>
      <c r="L26" s="142"/>
      <c r="M26" s="12"/>
      <c r="N26" s="12"/>
      <c r="O26" s="12"/>
    </row>
    <row r="27" spans="1:15" ht="15">
      <c r="A27" s="3"/>
      <c r="B27" s="3"/>
      <c r="C27" s="3"/>
      <c r="D27" s="3"/>
      <c r="E27" s="12"/>
      <c r="F27" s="12"/>
      <c r="G27" s="12"/>
      <c r="H27" s="12"/>
      <c r="I27" s="143"/>
      <c r="J27" s="143"/>
      <c r="K27" s="143"/>
      <c r="L27" s="143"/>
      <c r="M27" s="12"/>
      <c r="N27" s="12"/>
      <c r="O27" s="12"/>
    </row>
    <row r="28" spans="1:15" ht="15">
      <c r="A28" s="3"/>
      <c r="B28" s="3"/>
      <c r="C28" s="3"/>
      <c r="D28" s="3"/>
      <c r="E28" s="12"/>
      <c r="F28" s="12"/>
      <c r="G28" s="12"/>
      <c r="H28" s="12"/>
      <c r="I28" s="12" t="s">
        <v>44</v>
      </c>
      <c r="J28" s="12"/>
      <c r="K28" s="12"/>
      <c r="L28" s="12"/>
      <c r="M28" s="12"/>
      <c r="N28" s="12"/>
      <c r="O28" s="12"/>
    </row>
    <row r="29" spans="1:15" ht="15">
      <c r="A29" s="3"/>
      <c r="B29" s="3"/>
      <c r="C29" s="3"/>
      <c r="D29" s="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5">
      <c r="A30" s="3"/>
      <c r="B30" s="3"/>
      <c r="C30" s="3"/>
      <c r="D30" s="3"/>
      <c r="E30" s="12"/>
      <c r="F30" s="12"/>
      <c r="G30" s="12"/>
      <c r="H30" s="12"/>
      <c r="I30" s="142"/>
      <c r="J30" s="142"/>
      <c r="K30" s="142"/>
      <c r="L30" s="142"/>
      <c r="M30" s="12"/>
      <c r="N30" s="144"/>
      <c r="O30" s="12"/>
    </row>
    <row r="31" spans="1:15" ht="15">
      <c r="A31" s="3"/>
      <c r="B31" s="3"/>
      <c r="C31" s="3"/>
      <c r="D31" s="3"/>
      <c r="E31" s="12"/>
      <c r="F31" s="12"/>
      <c r="G31" s="12"/>
      <c r="H31" s="12"/>
      <c r="I31" s="143"/>
      <c r="J31" s="143"/>
      <c r="K31" s="143"/>
      <c r="L31" s="143"/>
      <c r="M31" s="12"/>
      <c r="N31" s="145"/>
      <c r="O31" s="12"/>
    </row>
    <row r="32" spans="1:15" ht="15">
      <c r="A32" s="3"/>
      <c r="B32" s="3"/>
      <c r="C32" s="3"/>
      <c r="D32" s="3"/>
      <c r="E32" s="12"/>
      <c r="F32" s="12"/>
      <c r="G32" s="12"/>
      <c r="H32" s="12"/>
      <c r="I32" s="12" t="s">
        <v>37</v>
      </c>
      <c r="J32" s="12"/>
      <c r="K32" s="12"/>
      <c r="L32" s="12"/>
      <c r="M32" s="12"/>
      <c r="N32" s="12" t="s">
        <v>38</v>
      </c>
      <c r="O32" s="12"/>
    </row>
    <row r="33" ht="15.75" thickBot="1">
      <c r="A33" s="10"/>
    </row>
    <row r="34" spans="1:7" ht="15">
      <c r="A34" s="20" t="s">
        <v>123</v>
      </c>
      <c r="B34" s="21"/>
      <c r="C34" s="21"/>
      <c r="D34" s="21"/>
      <c r="E34" s="21"/>
      <c r="F34" s="21"/>
      <c r="G34" s="22"/>
    </row>
    <row r="35" spans="1:7" ht="15">
      <c r="A35" s="23" t="s">
        <v>24</v>
      </c>
      <c r="B35" s="24"/>
      <c r="C35" s="54" t="s">
        <v>17</v>
      </c>
      <c r="D35" s="54" t="s">
        <v>18</v>
      </c>
      <c r="E35" s="54" t="s">
        <v>19</v>
      </c>
      <c r="F35" s="54" t="s">
        <v>20</v>
      </c>
      <c r="G35" s="25"/>
    </row>
    <row r="36" spans="1:7" ht="15">
      <c r="A36" s="23" t="s">
        <v>27</v>
      </c>
      <c r="B36" s="24" t="s">
        <v>25</v>
      </c>
      <c r="C36" s="60"/>
      <c r="D36" s="60"/>
      <c r="E36" s="60"/>
      <c r="F36" s="60"/>
      <c r="G36" s="25"/>
    </row>
    <row r="37" spans="1:7" ht="15">
      <c r="A37" s="23" t="s">
        <v>28</v>
      </c>
      <c r="B37" s="24" t="s">
        <v>26</v>
      </c>
      <c r="C37" s="60"/>
      <c r="D37" s="60"/>
      <c r="E37" s="60"/>
      <c r="F37" s="60"/>
      <c r="G37" s="25"/>
    </row>
    <row r="38" spans="1:7" ht="15">
      <c r="A38" s="23" t="s">
        <v>31</v>
      </c>
      <c r="B38" s="24" t="s">
        <v>29</v>
      </c>
      <c r="C38" s="60"/>
      <c r="D38" s="60"/>
      <c r="E38" s="60"/>
      <c r="F38" s="60"/>
      <c r="G38" s="25"/>
    </row>
    <row r="39" spans="1:7" ht="15">
      <c r="A39" s="23" t="s">
        <v>32</v>
      </c>
      <c r="B39" s="24" t="s">
        <v>30</v>
      </c>
      <c r="C39" s="60"/>
      <c r="D39" s="60"/>
      <c r="E39" s="60"/>
      <c r="F39" s="60"/>
      <c r="G39" s="25"/>
    </row>
    <row r="40" spans="1:7" ht="15">
      <c r="A40" s="23" t="s">
        <v>34</v>
      </c>
      <c r="B40" s="24" t="s">
        <v>33</v>
      </c>
      <c r="C40" s="60"/>
      <c r="D40" s="60"/>
      <c r="E40" s="60"/>
      <c r="F40" s="60"/>
      <c r="G40" s="25"/>
    </row>
    <row r="41" spans="1:7" ht="15">
      <c r="A41" s="23" t="s">
        <v>35</v>
      </c>
      <c r="B41" s="24" t="s">
        <v>36</v>
      </c>
      <c r="C41" s="61"/>
      <c r="D41" s="61"/>
      <c r="E41" s="61"/>
      <c r="F41" s="61"/>
      <c r="G41" s="25"/>
    </row>
    <row r="42" spans="1:7" ht="15.75" thickBot="1">
      <c r="A42" s="26"/>
      <c r="B42" s="27"/>
      <c r="C42" s="27"/>
      <c r="D42" s="27"/>
      <c r="E42" s="28"/>
      <c r="F42" s="28"/>
      <c r="G42" s="29"/>
    </row>
    <row r="43" ht="15"/>
    <row r="44" ht="15"/>
  </sheetData>
  <sheetProtection algorithmName="SHA-512" hashValue="omRbBGgwrdpT5GUpM30WXeru5RL5o416J+AcGqy7wvK4Y/F8xd3qJ/zpPe3G6KKsMd0abLx01yKs5X1164578Q==" saltValue="hptrt6MFMw0bWGU6FJrGvw==" spinCount="100000" sheet="1" objects="1" scenarios="1"/>
  <mergeCells count="8">
    <mergeCell ref="A2:O2"/>
    <mergeCell ref="A3:O3"/>
    <mergeCell ref="A4:O4"/>
    <mergeCell ref="I26:L27"/>
    <mergeCell ref="I30:L31"/>
    <mergeCell ref="N30:N31"/>
    <mergeCell ref="F8:G8"/>
    <mergeCell ref="I8:L8"/>
  </mergeCells>
  <dataValidations count="2">
    <dataValidation type="list" allowBlank="1" showInputMessage="1" showErrorMessage="1" sqref="C10:C21">
      <formula1>$A$36:$A$41</formula1>
    </dataValidation>
    <dataValidation type="list" allowBlank="1" showInputMessage="1" sqref="A10:A21">
      <formula1>$AI$5:$AI$16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5" scale="6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0"/>
  <sheetViews>
    <sheetView workbookViewId="0" topLeftCell="A1">
      <selection activeCell="D10" sqref="D10"/>
    </sheetView>
  </sheetViews>
  <sheetFormatPr defaultColWidth="0" defaultRowHeight="15"/>
  <cols>
    <col min="1" max="1" width="28.421875" style="8" customWidth="1"/>
    <col min="2" max="2" width="30.57421875" style="8" customWidth="1"/>
    <col min="3" max="6" width="15.7109375" style="8" customWidth="1"/>
    <col min="7" max="7" width="9.140625" style="8" customWidth="1"/>
    <col min="8" max="8" width="17.00390625" style="8" bestFit="1" customWidth="1"/>
    <col min="9" max="9" width="26.140625" style="8" customWidth="1"/>
    <col min="10" max="11" width="17.00390625" style="8" customWidth="1"/>
    <col min="12" max="12" width="27.28125" style="8" customWidth="1"/>
    <col min="13" max="13" width="14.8515625" style="8" hidden="1" customWidth="1"/>
    <col min="14" max="16" width="9.140625" style="8" hidden="1" customWidth="1"/>
    <col min="17" max="17" width="42.140625" style="8" hidden="1" customWidth="1"/>
    <col min="18" max="18" width="28.57421875" style="8" hidden="1" customWidth="1"/>
    <col min="19" max="19" width="23.140625" style="8" hidden="1" customWidth="1"/>
    <col min="20" max="16384" width="9.140625" style="8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20.25">
      <c r="A2" s="139" t="s">
        <v>2</v>
      </c>
      <c r="B2" s="139"/>
      <c r="C2" s="139"/>
      <c r="D2" s="139"/>
      <c r="E2" s="139"/>
      <c r="F2" s="139"/>
      <c r="G2" s="139"/>
    </row>
    <row r="3" spans="1:9" ht="18.75">
      <c r="A3" s="140" t="s">
        <v>137</v>
      </c>
      <c r="B3" s="140"/>
      <c r="C3" s="140"/>
      <c r="D3" s="140"/>
      <c r="E3" s="140"/>
      <c r="F3" s="140"/>
      <c r="G3" s="140"/>
      <c r="I3" s="74" t="s">
        <v>99</v>
      </c>
    </row>
    <row r="4" spans="1:7" ht="15.75" thickBot="1">
      <c r="A4" s="141" t="s">
        <v>70</v>
      </c>
      <c r="B4" s="141"/>
      <c r="C4" s="141"/>
      <c r="D4" s="141"/>
      <c r="E4" s="141"/>
      <c r="F4" s="141"/>
      <c r="G4" s="141"/>
    </row>
    <row r="5" spans="1:9" ht="16.5" thickBot="1" thickTop="1">
      <c r="A5" s="3"/>
      <c r="B5" s="3"/>
      <c r="C5" s="3"/>
      <c r="D5" s="3"/>
      <c r="E5" s="3"/>
      <c r="F5" s="3"/>
      <c r="G5" s="3"/>
      <c r="I5" s="69" t="s">
        <v>65</v>
      </c>
    </row>
    <row r="6" spans="1:9" ht="15.75">
      <c r="A6" s="44" t="s">
        <v>117</v>
      </c>
      <c r="B6" s="153" t="s">
        <v>51</v>
      </c>
      <c r="C6" s="154"/>
      <c r="D6" s="137"/>
      <c r="E6" s="137"/>
      <c r="F6" s="137"/>
      <c r="G6" s="3"/>
      <c r="I6" s="8" t="s">
        <v>59</v>
      </c>
    </row>
    <row r="7" spans="1:9" ht="15.75">
      <c r="A7" s="151"/>
      <c r="B7" s="118"/>
      <c r="C7" s="119"/>
      <c r="D7" s="135"/>
      <c r="E7" s="135"/>
      <c r="F7" s="135"/>
      <c r="G7" s="3"/>
      <c r="I7" s="8" t="s">
        <v>140</v>
      </c>
    </row>
    <row r="8" spans="1:9" ht="15.75" thickBot="1">
      <c r="A8" s="152"/>
      <c r="B8" s="120" t="s">
        <v>115</v>
      </c>
      <c r="C8" s="114">
        <f>SUM(Table1[Rounded])</f>
        <v>0</v>
      </c>
      <c r="D8" s="136"/>
      <c r="E8" s="155"/>
      <c r="F8" s="155"/>
      <c r="G8" s="3"/>
      <c r="I8" s="30" t="s">
        <v>105</v>
      </c>
    </row>
    <row r="9" spans="1:9" ht="15">
      <c r="A9" s="44" t="s">
        <v>60</v>
      </c>
      <c r="B9" s="120" t="s">
        <v>116</v>
      </c>
      <c r="C9" s="114">
        <f>ROUND(C8*A7,0)</f>
        <v>0</v>
      </c>
      <c r="D9" s="136"/>
      <c r="E9" s="155"/>
      <c r="F9" s="155"/>
      <c r="G9" s="3"/>
      <c r="I9" s="8" t="s">
        <v>106</v>
      </c>
    </row>
    <row r="10" spans="1:9" ht="15">
      <c r="A10" s="45" t="s">
        <v>62</v>
      </c>
      <c r="B10" s="120"/>
      <c r="C10" s="121"/>
      <c r="D10" s="136"/>
      <c r="E10" s="55"/>
      <c r="F10" s="3"/>
      <c r="G10" s="3"/>
      <c r="I10" s="8" t="s">
        <v>133</v>
      </c>
    </row>
    <row r="11" spans="1:9" ht="15.75" thickBot="1">
      <c r="A11" s="46" t="s">
        <v>61</v>
      </c>
      <c r="B11" s="122" t="s">
        <v>118</v>
      </c>
      <c r="C11" s="123">
        <f>+C8+C9</f>
        <v>0</v>
      </c>
      <c r="D11" s="134"/>
      <c r="E11" s="156"/>
      <c r="F11" s="156"/>
      <c r="G11" s="3"/>
      <c r="I11" s="8" t="s">
        <v>121</v>
      </c>
    </row>
    <row r="12" spans="1:9" ht="15" customHeight="1">
      <c r="A12" s="157"/>
      <c r="B12" s="157"/>
      <c r="C12" s="158"/>
      <c r="D12" s="158"/>
      <c r="E12" s="158"/>
      <c r="F12" s="158"/>
      <c r="G12" s="3"/>
      <c r="I12" s="8" t="s">
        <v>141</v>
      </c>
    </row>
    <row r="13" spans="1:18" ht="15" customHeight="1">
      <c r="A13" s="3"/>
      <c r="B13" s="3"/>
      <c r="C13" s="3"/>
      <c r="D13" s="3"/>
      <c r="E13" s="3"/>
      <c r="F13" s="3"/>
      <c r="G13" s="3"/>
      <c r="M13" s="8" t="str">
        <f>IF('Salary &amp; Fringe Calculation'!A10&gt;0,'Salary &amp; Fringe Calculation'!A10," ")</f>
        <v xml:space="preserve"> </v>
      </c>
      <c r="N13" s="8" t="str">
        <f>IF('Salary &amp; Fringe Calculation'!B15&gt;0,'Salary &amp; Fringe Calculation'!B15," ")</f>
        <v xml:space="preserve"> </v>
      </c>
      <c r="R13" s="8" t="s">
        <v>49</v>
      </c>
    </row>
    <row r="14" spans="1:18" ht="30" customHeight="1">
      <c r="A14" s="1" t="s">
        <v>50</v>
      </c>
      <c r="B14" s="1" t="s">
        <v>3</v>
      </c>
      <c r="C14" s="1" t="s">
        <v>5</v>
      </c>
      <c r="D14" s="1" t="s">
        <v>41</v>
      </c>
      <c r="E14" s="2" t="s">
        <v>56</v>
      </c>
      <c r="F14" s="2" t="s">
        <v>63</v>
      </c>
      <c r="G14" s="3"/>
      <c r="M14" s="8" t="str">
        <f>IF('Salary &amp; Fringe Calculation'!A11&gt;0,'Salary &amp; Fringe Calculation'!A11," ")</f>
        <v xml:space="preserve"> </v>
      </c>
      <c r="N14" s="8" t="str">
        <f>IF('Salary &amp; Fringe Calculation'!B16&gt;0,'Salary &amp; Fringe Calculation'!B16," ")</f>
        <v xml:space="preserve"> </v>
      </c>
      <c r="R14" s="8" t="s">
        <v>52</v>
      </c>
    </row>
    <row r="15" spans="1:18" ht="30" customHeight="1">
      <c r="A15" s="99"/>
      <c r="B15" s="99"/>
      <c r="C15" s="5">
        <f>SUMIF('Salary &amp; Fringe Calculation'!A:A,Table1[[#This Row],[Title]],'Salary &amp; Fringe Calculation'!O:O)</f>
        <v>0</v>
      </c>
      <c r="D15" s="62"/>
      <c r="E15" s="6">
        <f>Table1[[#This Row],[Hrly Rate]]*Table1[[#This Row],[Hrs./Client]]</f>
        <v>0</v>
      </c>
      <c r="F15" s="6">
        <f>MROUND(Table1[[#This Row],[Total]],10)</f>
        <v>0</v>
      </c>
      <c r="G15" s="3"/>
      <c r="I15" s="74"/>
      <c r="M15" s="8" t="str">
        <f>IF('Salary &amp; Fringe Calculation'!A12&gt;0,'Salary &amp; Fringe Calculation'!A12," ")</f>
        <v xml:space="preserve"> </v>
      </c>
      <c r="N15" s="8" t="str">
        <f>IF('Salary &amp; Fringe Calculation'!B17&gt;0,'Salary &amp; Fringe Calculation'!B17," ")</f>
        <v xml:space="preserve"> </v>
      </c>
      <c r="R15" s="8" t="s">
        <v>51</v>
      </c>
    </row>
    <row r="16" spans="1:18" ht="30" customHeight="1">
      <c r="A16" s="99"/>
      <c r="B16" s="99"/>
      <c r="C16" s="5">
        <f>SUMIF('Salary &amp; Fringe Calculation'!A:A,Table1[[#This Row],[Title]],'Salary &amp; Fringe Calculation'!O:O)</f>
        <v>0</v>
      </c>
      <c r="D16" s="62"/>
      <c r="E16" s="6">
        <f>Table1[[#This Row],[Hrly Rate]]*Table1[[#This Row],[Hrs./Client]]</f>
        <v>0</v>
      </c>
      <c r="F16" s="6">
        <f>MROUND(Table1[[#This Row],[Total]],10)</f>
        <v>0</v>
      </c>
      <c r="G16" s="3"/>
      <c r="M16" s="8" t="str">
        <f>IF('Salary &amp; Fringe Calculation'!A13&gt;0,'Salary &amp; Fringe Calculation'!A13," ")</f>
        <v xml:space="preserve"> </v>
      </c>
      <c r="N16" s="8" t="str">
        <f>IF('Salary &amp; Fringe Calculation'!B18&gt;0,'Salary &amp; Fringe Calculation'!B18," ")</f>
        <v xml:space="preserve"> </v>
      </c>
      <c r="R16" s="8" t="s">
        <v>58</v>
      </c>
    </row>
    <row r="17" spans="1:18" ht="30" customHeight="1">
      <c r="A17" s="99"/>
      <c r="B17" s="99"/>
      <c r="C17" s="5">
        <f>SUMIF('Salary &amp; Fringe Calculation'!A:A,Table1[[#This Row],[Title]],'Salary &amp; Fringe Calculation'!O:O)</f>
        <v>0</v>
      </c>
      <c r="D17" s="62"/>
      <c r="E17" s="6">
        <f>Table1[[#This Row],[Hrly Rate]]*Table1[[#This Row],[Hrs./Client]]</f>
        <v>0</v>
      </c>
      <c r="F17" s="6">
        <f>MROUND(Table1[[#This Row],[Total]],10)</f>
        <v>0</v>
      </c>
      <c r="G17" s="3"/>
      <c r="M17" s="8" t="str">
        <f>IF('Salary &amp; Fringe Calculation'!A14&gt;0,'Salary &amp; Fringe Calculation'!A14," ")</f>
        <v xml:space="preserve"> </v>
      </c>
      <c r="N17" s="8" t="str">
        <f>IF('Salary &amp; Fringe Calculation'!B19&gt;0,'Salary &amp; Fringe Calculation'!B19," ")</f>
        <v xml:space="preserve"> </v>
      </c>
      <c r="R17" s="8" t="s">
        <v>53</v>
      </c>
    </row>
    <row r="18" spans="1:14" ht="30" customHeight="1">
      <c r="A18" s="99"/>
      <c r="B18" s="99"/>
      <c r="C18" s="5">
        <f>SUMIF('Salary &amp; Fringe Calculation'!A:A,Table1[[#This Row],[Title]],'Salary &amp; Fringe Calculation'!O:O)</f>
        <v>0</v>
      </c>
      <c r="D18" s="62"/>
      <c r="E18" s="6">
        <f>Table1[[#This Row],[Hrly Rate]]*Table1[[#This Row],[Hrs./Client]]</f>
        <v>0</v>
      </c>
      <c r="F18" s="6">
        <f>MROUND(Table1[[#This Row],[Total]],10)</f>
        <v>0</v>
      </c>
      <c r="G18" s="3"/>
      <c r="M18" s="8" t="str">
        <f>IF('Salary &amp; Fringe Calculation'!A15&gt;0,'Salary &amp; Fringe Calculation'!A15," ")</f>
        <v xml:space="preserve"> </v>
      </c>
      <c r="N18" s="8" t="str">
        <f>IF('Salary &amp; Fringe Calculation'!B20&gt;0,'Salary &amp; Fringe Calculation'!B20," ")</f>
        <v xml:space="preserve"> </v>
      </c>
    </row>
    <row r="19" spans="1:14" ht="30" customHeight="1">
      <c r="A19" s="99"/>
      <c r="B19" s="99"/>
      <c r="C19" s="31">
        <f>SUMIF('Salary &amp; Fringe Calculation'!A:A,Table1[[#This Row],[Title]],'Salary &amp; Fringe Calculation'!O:O)</f>
        <v>0</v>
      </c>
      <c r="D19" s="62"/>
      <c r="E19" s="32">
        <f>Table1[[#This Row],[Hrly Rate]]*Table1[[#This Row],[Hrs./Client]]</f>
        <v>0</v>
      </c>
      <c r="F19" s="32">
        <f>MROUND(Table1[[#This Row],[Total]],10)</f>
        <v>0</v>
      </c>
      <c r="G19" s="3"/>
      <c r="M19" s="8" t="str">
        <f>IF('Salary &amp; Fringe Calculation'!A16&gt;0,'Salary &amp; Fringe Calculation'!A16," ")</f>
        <v xml:space="preserve"> </v>
      </c>
      <c r="N19" s="8" t="str">
        <f>IF('Salary &amp; Fringe Calculation'!B21&gt;0,'Salary &amp; Fringe Calculation'!B21," ")</f>
        <v xml:space="preserve"> </v>
      </c>
    </row>
    <row r="20" spans="1:13" ht="30" customHeight="1">
      <c r="A20" s="99"/>
      <c r="B20" s="99"/>
      <c r="C20" s="5">
        <f>SUMIF('Salary &amp; Fringe Calculation'!A:A,Table1[[#This Row],[Title]],'Salary &amp; Fringe Calculation'!O:O)</f>
        <v>0</v>
      </c>
      <c r="D20" s="62"/>
      <c r="E20" s="6">
        <f>Table1[[#This Row],[Hrly Rate]]*Table1[[#This Row],[Hrs./Client]]</f>
        <v>0</v>
      </c>
      <c r="F20" s="6">
        <f>MROUND(Table1[[#This Row],[Total]],10)</f>
        <v>0</v>
      </c>
      <c r="G20" s="3"/>
      <c r="M20" s="8" t="str">
        <f>IF('Salary &amp; Fringe Calculation'!A17&gt;0,'Salary &amp; Fringe Calculation'!A17," ")</f>
        <v xml:space="preserve"> </v>
      </c>
    </row>
    <row r="21" spans="1:13" ht="30" customHeight="1">
      <c r="A21" s="99"/>
      <c r="B21" s="99"/>
      <c r="C21" s="31">
        <f>SUMIF('Salary &amp; Fringe Calculation'!A:A,Table1[[#This Row],[Title]],'Salary &amp; Fringe Calculation'!O:O)</f>
        <v>0</v>
      </c>
      <c r="D21" s="62"/>
      <c r="E21" s="6">
        <f>Table1[[#This Row],[Hrly Rate]]*Table1[[#This Row],[Hrs./Client]]</f>
        <v>0</v>
      </c>
      <c r="F21" s="32">
        <f>MROUND(Table1[[#This Row],[Total]],10)</f>
        <v>0</v>
      </c>
      <c r="G21" s="3"/>
      <c r="M21" s="8" t="str">
        <f>IF('Salary &amp; Fringe Calculation'!A18&gt;0,'Salary &amp; Fringe Calculation'!A18," ")</f>
        <v xml:space="preserve"> </v>
      </c>
    </row>
    <row r="22" spans="1:13" ht="30" customHeight="1">
      <c r="A22" s="99"/>
      <c r="B22" s="99"/>
      <c r="C22" s="31">
        <f>SUMIF('Salary &amp; Fringe Calculation'!A:A,Table1[[#This Row],[Title]],'Salary &amp; Fringe Calculation'!O:O)</f>
        <v>0</v>
      </c>
      <c r="D22" s="62"/>
      <c r="E22" s="32">
        <f>Table1[[#This Row],[Hrly Rate]]*Table1[[#This Row],[Hrs./Client]]</f>
        <v>0</v>
      </c>
      <c r="F22" s="32">
        <f>MROUND(Table1[[#This Row],[Total]],10)</f>
        <v>0</v>
      </c>
      <c r="G22" s="3"/>
      <c r="M22" s="8" t="str">
        <f>IF('Salary &amp; Fringe Calculation'!A19&gt;0,'Salary &amp; Fringe Calculation'!A19," ")</f>
        <v xml:space="preserve"> </v>
      </c>
    </row>
    <row r="23" spans="1:13" ht="30" customHeight="1">
      <c r="A23" s="99"/>
      <c r="B23" s="99"/>
      <c r="C23" s="31">
        <f>SUMIF('Salary &amp; Fringe Calculation'!A:A,Table1[[#This Row],[Title]],'Salary &amp; Fringe Calculation'!O:O)</f>
        <v>0</v>
      </c>
      <c r="D23" s="62"/>
      <c r="E23" s="32">
        <f>Table1[[#This Row],[Hrly Rate]]*Table1[[#This Row],[Hrs./Client]]</f>
        <v>0</v>
      </c>
      <c r="F23" s="32">
        <f>MROUND(Table1[[#This Row],[Total]],10)</f>
        <v>0</v>
      </c>
      <c r="G23" s="3"/>
      <c r="M23" s="8" t="str">
        <f>IF('Salary &amp; Fringe Calculation'!A20&gt;0,'Salary &amp; Fringe Calculation'!A20," ")</f>
        <v xml:space="preserve"> </v>
      </c>
    </row>
    <row r="24" spans="1:13" ht="30" customHeight="1">
      <c r="A24" s="99"/>
      <c r="B24" s="99"/>
      <c r="C24" s="5">
        <f>SUMIF('Salary &amp; Fringe Calculation'!A:A,Table1[[#This Row],[Title]],'Salary &amp; Fringe Calculation'!O:O)</f>
        <v>0</v>
      </c>
      <c r="D24" s="62"/>
      <c r="E24" s="6">
        <f>Table1[[#This Row],[Hrly Rate]]*Table1[[#This Row],[Hrs./Client]]</f>
        <v>0</v>
      </c>
      <c r="F24" s="6">
        <f>MROUND(Table1[[#This Row],[Total]],10)</f>
        <v>0</v>
      </c>
      <c r="G24" s="3"/>
      <c r="M24" s="8" t="str">
        <f>IF('Salary &amp; Fringe Calculation'!A21&gt;0,'Salary &amp; Fringe Calculation'!A21," ")</f>
        <v xml:space="preserve"> </v>
      </c>
    </row>
    <row r="25" spans="1:7" ht="30" customHeight="1">
      <c r="A25" s="99"/>
      <c r="B25" s="99"/>
      <c r="C25" s="5">
        <f>SUMIF('Salary &amp; Fringe Calculation'!A:A,Table1[[#This Row],[Title]],'Salary &amp; Fringe Calculation'!O:O)</f>
        <v>0</v>
      </c>
      <c r="D25" s="62"/>
      <c r="E25" s="6">
        <f>Table1[[#This Row],[Hrly Rate]]*Table1[[#This Row],[Hrs./Client]]</f>
        <v>0</v>
      </c>
      <c r="F25" s="6">
        <f>MROUND(Table1[[#This Row],[Total]],10)</f>
        <v>0</v>
      </c>
      <c r="G25" s="3"/>
    </row>
    <row r="26" spans="1:7" ht="30" customHeight="1">
      <c r="A26" s="99"/>
      <c r="B26" s="99"/>
      <c r="C26" s="5">
        <f>SUMIF('Salary &amp; Fringe Calculation'!A:A,Table1[[#This Row],[Title]],'Salary &amp; Fringe Calculation'!O:O)</f>
        <v>0</v>
      </c>
      <c r="D26" s="62"/>
      <c r="E26" s="6">
        <f>Table1[[#This Row],[Hrly Rate]]*Table1[[#This Row],[Hrs./Client]]</f>
        <v>0</v>
      </c>
      <c r="F26" s="6">
        <f>MROUND(Table1[[#This Row],[Total]],10)</f>
        <v>0</v>
      </c>
      <c r="G26" s="3"/>
    </row>
    <row r="27" spans="1:7" ht="30" customHeight="1">
      <c r="A27" s="99"/>
      <c r="B27" s="99"/>
      <c r="C27" s="5">
        <f>SUMIF('Salary &amp; Fringe Calculation'!A:A,Table1[[#This Row],[Title]],'Salary &amp; Fringe Calculation'!O:O)</f>
        <v>0</v>
      </c>
      <c r="D27" s="62"/>
      <c r="E27" s="6">
        <f>Table1[[#This Row],[Hrly Rate]]*Table1[[#This Row],[Hrs./Client]]</f>
        <v>0</v>
      </c>
      <c r="F27" s="6">
        <f>MROUND(Table1[[#This Row],[Total]],10)</f>
        <v>0</v>
      </c>
      <c r="G27" s="3"/>
    </row>
    <row r="28" spans="1:7" ht="30" customHeight="1">
      <c r="A28" s="99"/>
      <c r="B28" s="99"/>
      <c r="C28" s="5">
        <f>SUMIF('Salary &amp; Fringe Calculation'!A:A,Table1[[#This Row],[Title]],'Salary &amp; Fringe Calculation'!O:O)</f>
        <v>0</v>
      </c>
      <c r="D28" s="62"/>
      <c r="E28" s="6">
        <f>Table1[[#This Row],[Hrly Rate]]*Table1[[#This Row],[Hrs./Client]]</f>
        <v>0</v>
      </c>
      <c r="F28" s="6">
        <f>MROUND(Table1[[#This Row],[Total]],10)</f>
        <v>0</v>
      </c>
      <c r="G28" s="3"/>
    </row>
    <row r="29" spans="1:7" ht="30" customHeight="1">
      <c r="A29" s="99"/>
      <c r="B29" s="99"/>
      <c r="C29" s="5">
        <f>SUMIF('Salary &amp; Fringe Calculation'!A:A,Table1[[#This Row],[Title]],'Salary &amp; Fringe Calculation'!O:O)</f>
        <v>0</v>
      </c>
      <c r="D29" s="62"/>
      <c r="E29" s="6">
        <f>Table1[[#This Row],[Hrly Rate]]*Table1[[#This Row],[Hrs./Client]]</f>
        <v>0</v>
      </c>
      <c r="F29" s="6">
        <f>MROUND(Table1[[#This Row],[Total]],10)</f>
        <v>0</v>
      </c>
      <c r="G29" s="3"/>
    </row>
    <row r="30" spans="1:7" ht="30" customHeight="1">
      <c r="A30" s="99"/>
      <c r="B30" s="99"/>
      <c r="C30" s="31">
        <f>SUMIF('Salary &amp; Fringe Calculation'!A:A,Table1[[#This Row],[Title]],'Salary &amp; Fringe Calculation'!O:O)</f>
        <v>0</v>
      </c>
      <c r="D30" s="62"/>
      <c r="E30" s="6">
        <f>Table1[[#This Row],[Hrly Rate]]*Table1[[#This Row],[Hrs./Client]]</f>
        <v>0</v>
      </c>
      <c r="F30" s="32">
        <f>MROUND(Table1[[#This Row],[Total]],10)</f>
        <v>0</v>
      </c>
      <c r="G30" s="3"/>
    </row>
    <row r="31" spans="1:7" ht="30" customHeight="1">
      <c r="A31" s="99"/>
      <c r="B31" s="99"/>
      <c r="C31" s="5">
        <f>SUMIF('Salary &amp; Fringe Calculation'!A:A,Table1[[#This Row],[Title]],'Salary &amp; Fringe Calculation'!O:O)</f>
        <v>0</v>
      </c>
      <c r="D31" s="62"/>
      <c r="E31" s="6">
        <f>Table1[[#This Row],[Hrly Rate]]*Table1[[#This Row],[Hrs./Client]]</f>
        <v>0</v>
      </c>
      <c r="F31" s="6">
        <f>MROUND(Table1[[#This Row],[Total]],10)</f>
        <v>0</v>
      </c>
      <c r="G31" s="3"/>
    </row>
    <row r="32" spans="1:7" ht="30" customHeight="1">
      <c r="A32" s="99"/>
      <c r="B32" s="99"/>
      <c r="C32" s="31">
        <f>SUMIF('Salary &amp; Fringe Calculation'!A:A,Table1[[#This Row],[Title]],'Salary &amp; Fringe Calculation'!O:O)</f>
        <v>0</v>
      </c>
      <c r="D32" s="62"/>
      <c r="E32" s="32">
        <f>Table1[[#This Row],[Hrly Rate]]*Table1[[#This Row],[Hrs./Client]]</f>
        <v>0</v>
      </c>
      <c r="F32" s="32">
        <f>MROUND(Table1[[#This Row],[Total]],10)</f>
        <v>0</v>
      </c>
      <c r="G32" s="3"/>
    </row>
    <row r="33" spans="1:7" ht="30" customHeight="1">
      <c r="A33" s="99"/>
      <c r="B33" s="99"/>
      <c r="C33" s="31">
        <f>SUMIF('Salary &amp; Fringe Calculation'!A:A,Table1[[#This Row],[Title]],'Salary &amp; Fringe Calculation'!O:O)</f>
        <v>0</v>
      </c>
      <c r="D33" s="62"/>
      <c r="E33" s="32">
        <f>Table1[[#This Row],[Hrly Rate]]*Table1[[#This Row],[Hrs./Client]]</f>
        <v>0</v>
      </c>
      <c r="F33" s="32">
        <f>MROUND(Table1[[#This Row],[Total]],10)</f>
        <v>0</v>
      </c>
      <c r="G33" s="3"/>
    </row>
    <row r="34" spans="1:7" ht="30" customHeight="1">
      <c r="A34" s="99"/>
      <c r="B34" s="99"/>
      <c r="C34" s="31">
        <f>SUMIF('Salary &amp; Fringe Calculation'!A:A,Table1[[#This Row],[Title]],'Salary &amp; Fringe Calculation'!O:O)</f>
        <v>0</v>
      </c>
      <c r="D34" s="62"/>
      <c r="E34" s="32">
        <f>Table1[[#This Row],[Hrly Rate]]*Table1[[#This Row],[Hrs./Client]]</f>
        <v>0</v>
      </c>
      <c r="F34" s="32">
        <f>MROUND(Table1[[#This Row],[Total]],10)</f>
        <v>0</v>
      </c>
      <c r="G34" s="3"/>
    </row>
    <row r="35" spans="1:7" ht="30" customHeight="1">
      <c r="A35" s="99"/>
      <c r="B35" s="99"/>
      <c r="C35" s="5">
        <f>SUMIF('Salary &amp; Fringe Calculation'!A:A,Table1[[#This Row],[Title]],'Salary &amp; Fringe Calculation'!O:O)</f>
        <v>0</v>
      </c>
      <c r="D35" s="62"/>
      <c r="E35" s="6">
        <f>Table1[[#This Row],[Hrly Rate]]*Table1[[#This Row],[Hrs./Client]]</f>
        <v>0</v>
      </c>
      <c r="F35" s="32">
        <f>MROUND(Table1[[#This Row],[Total]],10)</f>
        <v>0</v>
      </c>
      <c r="G35" s="3"/>
    </row>
    <row r="36" spans="1:7" ht="30" customHeight="1">
      <c r="A36" s="99"/>
      <c r="B36" s="99"/>
      <c r="C36" s="5">
        <f>SUMIF('Salary &amp; Fringe Calculation'!A:A,Table1[[#This Row],[Title]],'Salary &amp; Fringe Calculation'!O:O)</f>
        <v>0</v>
      </c>
      <c r="D36" s="62"/>
      <c r="E36" s="6">
        <f>Table1[[#This Row],[Hrly Rate]]*Table1[[#This Row],[Hrs./Client]]</f>
        <v>0</v>
      </c>
      <c r="F36" s="32">
        <f>MROUND(Table1[[#This Row],[Total]],10)</f>
        <v>0</v>
      </c>
      <c r="G36" s="3"/>
    </row>
    <row r="37" spans="1:7" ht="30" customHeight="1">
      <c r="A37" s="99"/>
      <c r="B37" s="99"/>
      <c r="C37" s="31">
        <f>SUMIF('Salary &amp; Fringe Calculation'!A:A,Table1[[#This Row],[Title]],'Salary &amp; Fringe Calculation'!O:O)</f>
        <v>0</v>
      </c>
      <c r="D37" s="62"/>
      <c r="E37" s="32">
        <f>Table1[[#This Row],[Hrly Rate]]*Table1[[#This Row],[Hrs./Client]]</f>
        <v>0</v>
      </c>
      <c r="F37" s="32">
        <f>MROUND(Table1[[#This Row],[Total]],10)</f>
        <v>0</v>
      </c>
      <c r="G37" s="3"/>
    </row>
    <row r="38" spans="1:7" ht="30" customHeight="1">
      <c r="A38" s="99"/>
      <c r="B38" s="99"/>
      <c r="C38" s="5">
        <f>SUMIF('Salary &amp; Fringe Calculation'!A:A,Table1[[#This Row],[Title]],'Salary &amp; Fringe Calculation'!O:O)</f>
        <v>0</v>
      </c>
      <c r="D38" s="62"/>
      <c r="E38" s="6">
        <f>Table1[[#This Row],[Hrly Rate]]*Table1[[#This Row],[Hrs./Client]]</f>
        <v>0</v>
      </c>
      <c r="F38" s="32">
        <f>MROUND(Table1[[#This Row],[Total]],10)</f>
        <v>0</v>
      </c>
      <c r="G38" s="3"/>
    </row>
    <row r="39" spans="1:7" ht="30" customHeight="1">
      <c r="A39" s="99"/>
      <c r="B39" s="99"/>
      <c r="C39" s="5">
        <f>SUMIF('Salary &amp; Fringe Calculation'!A:A,Table1[[#This Row],[Title]],'Salary &amp; Fringe Calculation'!O:O)</f>
        <v>0</v>
      </c>
      <c r="D39" s="62"/>
      <c r="E39" s="6">
        <f>Table1[[#This Row],[Hrly Rate]]*Table1[[#This Row],[Hrs./Client]]</f>
        <v>0</v>
      </c>
      <c r="F39" s="32">
        <f>MROUND(Table1[[#This Row],[Total]],10)</f>
        <v>0</v>
      </c>
      <c r="G39" s="3"/>
    </row>
    <row r="40" spans="1:7" ht="30" customHeight="1">
      <c r="A40" s="99"/>
      <c r="B40" s="99"/>
      <c r="C40" s="5">
        <f>SUMIF('Salary &amp; Fringe Calculation'!A:A,Table1[[#This Row],[Title]],'Salary &amp; Fringe Calculation'!O:O)</f>
        <v>0</v>
      </c>
      <c r="D40" s="62"/>
      <c r="E40" s="6">
        <f>Table1[[#This Row],[Hrly Rate]]*Table1[[#This Row],[Hrs./Client]]</f>
        <v>0</v>
      </c>
      <c r="F40" s="32">
        <f>MROUND(Table1[[#This Row],[Total]],10)</f>
        <v>0</v>
      </c>
      <c r="G40" s="3"/>
    </row>
    <row r="41" spans="1:7" ht="30" customHeight="1">
      <c r="A41" s="99"/>
      <c r="B41" s="99"/>
      <c r="C41" s="31">
        <f>SUMIF('Salary &amp; Fringe Calculation'!A:A,Table1[[#This Row],[Title]],'Salary &amp; Fringe Calculation'!O:O)</f>
        <v>0</v>
      </c>
      <c r="D41" s="62"/>
      <c r="E41" s="32">
        <f>Table1[[#This Row],[Hrly Rate]]*Table1[[#This Row],[Hrs./Client]]</f>
        <v>0</v>
      </c>
      <c r="F41" s="32">
        <f>MROUND(Table1[[#This Row],[Total]],10)</f>
        <v>0</v>
      </c>
      <c r="G41" s="3"/>
    </row>
    <row r="42" spans="1:7" ht="30" customHeight="1">
      <c r="A42" s="99"/>
      <c r="B42" s="99"/>
      <c r="C42" s="31">
        <f>SUMIF('Salary &amp; Fringe Calculation'!A:A,Table1[[#This Row],[Title]],'Salary &amp; Fringe Calculation'!O:O)</f>
        <v>0</v>
      </c>
      <c r="D42" s="62"/>
      <c r="E42" s="32">
        <f>Table1[[#This Row],[Hrly Rate]]*Table1[[#This Row],[Hrs./Client]]</f>
        <v>0</v>
      </c>
      <c r="F42" s="32">
        <f>MROUND(Table1[[#This Row],[Total]],10)</f>
        <v>0</v>
      </c>
      <c r="G42" s="3"/>
    </row>
    <row r="43" spans="1:7" ht="30" customHeight="1">
      <c r="A43" s="99"/>
      <c r="B43" s="99"/>
      <c r="C43" s="31">
        <f>SUMIF('Salary &amp; Fringe Calculation'!A:A,Table1[[#This Row],[Title]],'Salary &amp; Fringe Calculation'!O:O)</f>
        <v>0</v>
      </c>
      <c r="D43" s="62"/>
      <c r="E43" s="32">
        <f>Table1[[#This Row],[Hrly Rate]]*Table1[[#This Row],[Hrs./Client]]</f>
        <v>0</v>
      </c>
      <c r="F43" s="32">
        <f>MROUND(Table1[[#This Row],[Total]],10)</f>
        <v>0</v>
      </c>
      <c r="G43" s="3"/>
    </row>
    <row r="44" spans="1:7" ht="30" customHeight="1">
      <c r="A44" s="99"/>
      <c r="B44" s="99"/>
      <c r="C44" s="31">
        <f>SUMIF('Salary &amp; Fringe Calculation'!A:A,Table1[[#This Row],[Title]],'Salary &amp; Fringe Calculation'!O:O)</f>
        <v>0</v>
      </c>
      <c r="D44" s="62"/>
      <c r="E44" s="32">
        <f>Table1[[#This Row],[Hrly Rate]]*Table1[[#This Row],[Hrs./Client]]</f>
        <v>0</v>
      </c>
      <c r="F44" s="32">
        <f>MROUND(Table1[[#This Row],[Total]],10)</f>
        <v>0</v>
      </c>
      <c r="G44" s="3"/>
    </row>
    <row r="45" spans="1:7" ht="30" customHeight="1">
      <c r="A45" s="99"/>
      <c r="B45" s="99"/>
      <c r="C45" s="5">
        <f>SUMIF('Salary &amp; Fringe Calculation'!A:A,Table1[[#This Row],[Title]],'Salary &amp; Fringe Calculation'!O:O)</f>
        <v>0</v>
      </c>
      <c r="D45" s="62"/>
      <c r="E45" s="6">
        <f>Table1[[#This Row],[Hrly Rate]]*Table1[[#This Row],[Hrs./Client]]</f>
        <v>0</v>
      </c>
      <c r="F45" s="6">
        <f>MROUND(Table1[[#This Row],[Total]],10)</f>
        <v>0</v>
      </c>
      <c r="G45" s="3"/>
    </row>
    <row r="46" spans="1:7" ht="30" customHeight="1">
      <c r="A46" s="99"/>
      <c r="B46" s="99"/>
      <c r="C46" s="31">
        <f>SUMIF('Salary &amp; Fringe Calculation'!A:A,Table1[[#This Row],[Title]],'Salary &amp; Fringe Calculation'!O:O)</f>
        <v>0</v>
      </c>
      <c r="D46" s="62"/>
      <c r="E46" s="6">
        <f>Table1[[#This Row],[Hrly Rate]]*Table1[[#This Row],[Hrs./Client]]</f>
        <v>0</v>
      </c>
      <c r="F46" s="32">
        <f>MROUND(Table1[[#This Row],[Total]],10)</f>
        <v>0</v>
      </c>
      <c r="G46" s="3"/>
    </row>
    <row r="47" spans="1:7" ht="30" customHeight="1">
      <c r="A47" s="99"/>
      <c r="B47" s="99"/>
      <c r="C47" s="31">
        <f>SUMIF('Salary &amp; Fringe Calculation'!A:A,Table1[[#This Row],[Title]],'Salary &amp; Fringe Calculation'!O:O)</f>
        <v>0</v>
      </c>
      <c r="D47" s="62"/>
      <c r="E47" s="6">
        <f>Table1[[#This Row],[Hrly Rate]]*Table1[[#This Row],[Hrs./Client]]</f>
        <v>0</v>
      </c>
      <c r="F47" s="32">
        <f>MROUND(Table1[[#This Row],[Total]],10)</f>
        <v>0</v>
      </c>
      <c r="G47" s="3"/>
    </row>
    <row r="48" spans="1:7" ht="30" customHeight="1">
      <c r="A48" s="99"/>
      <c r="B48" s="99"/>
      <c r="C48" s="31">
        <f>SUMIF('Salary &amp; Fringe Calculation'!A:A,Table1[[#This Row],[Title]],'Salary &amp; Fringe Calculation'!O:O)</f>
        <v>0</v>
      </c>
      <c r="D48" s="62"/>
      <c r="E48" s="6">
        <f>Table1[[#This Row],[Hrly Rate]]*Table1[[#This Row],[Hrs./Client]]</f>
        <v>0</v>
      </c>
      <c r="F48" s="32">
        <f>MROUND(Table1[[#This Row],[Total]],10)</f>
        <v>0</v>
      </c>
      <c r="G48" s="3"/>
    </row>
    <row r="49" spans="1:7" ht="30" customHeight="1">
      <c r="A49" s="99"/>
      <c r="B49" s="99"/>
      <c r="C49" s="31">
        <f>SUMIF('Salary &amp; Fringe Calculation'!A:A,Table1[[#This Row],[Title]],'Salary &amp; Fringe Calculation'!O:O)</f>
        <v>0</v>
      </c>
      <c r="D49" s="62"/>
      <c r="E49" s="6">
        <f>Table1[[#This Row],[Hrly Rate]]*Table1[[#This Row],[Hrs./Client]]</f>
        <v>0</v>
      </c>
      <c r="F49" s="32">
        <f>MROUND(Table1[[#This Row],[Total]],10)</f>
        <v>0</v>
      </c>
      <c r="G49" s="55"/>
    </row>
    <row r="50" spans="1:7" ht="15">
      <c r="A50" s="3"/>
      <c r="B50" s="3"/>
      <c r="C50" s="49"/>
      <c r="D50" s="49"/>
      <c r="E50" s="49"/>
      <c r="F50" s="49"/>
      <c r="G50" s="3"/>
    </row>
  </sheetData>
  <sheetProtection algorithmName="SHA-512" hashValue="6C53xfei7xrBNANqS+tqwr4Z7yccsAQefI7MbINYhUbrYwl7eXtYvoYH5ntVDoglhtMIAy7Reog6c7u7p921VA==" saltValue="Joztl85VUjqB4sQB9bN52Q==" spinCount="100000" sheet="1" objects="1" scenarios="1"/>
  <mergeCells count="10">
    <mergeCell ref="E9:F9"/>
    <mergeCell ref="E11:F11"/>
    <mergeCell ref="A12:B12"/>
    <mergeCell ref="C12:F12"/>
    <mergeCell ref="A2:G2"/>
    <mergeCell ref="A3:G3"/>
    <mergeCell ref="A4:G4"/>
    <mergeCell ref="A7:A8"/>
    <mergeCell ref="B6:C6"/>
    <mergeCell ref="E8:F8"/>
  </mergeCells>
  <dataValidations count="2">
    <dataValidation type="list" allowBlank="1" showInputMessage="1" showErrorMessage="1" sqref="B15:B49">
      <formula1>$M$13:$M$24</formula1>
    </dataValidation>
    <dataValidation type="list" allowBlank="1" showInputMessage="1" showErrorMessage="1" sqref="A15:A49">
      <formula1>$R$13:$R$17</formula1>
    </dataValidation>
  </dataValidations>
  <printOptions/>
  <pageMargins left="0.7" right="0.7" top="0.75" bottom="0.75" header="0.3" footer="0.3"/>
  <pageSetup fitToHeight="0" fitToWidth="1" horizontalDpi="600" verticalDpi="600" orientation="portrait" scale="61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23"/>
  <sheetViews>
    <sheetView zoomScaleSheetLayoutView="80" workbookViewId="0" topLeftCell="A1">
      <selection activeCell="E9" sqref="E9"/>
    </sheetView>
  </sheetViews>
  <sheetFormatPr defaultColWidth="0" defaultRowHeight="15"/>
  <cols>
    <col min="1" max="1" width="3.57421875" style="8" customWidth="1"/>
    <col min="2" max="2" width="62.8515625" style="8" customWidth="1"/>
    <col min="3" max="3" width="10.28125" style="8" customWidth="1"/>
    <col min="4" max="4" width="21.8515625" style="8" customWidth="1"/>
    <col min="5" max="5" width="48.00390625" style="8" bestFit="1" customWidth="1"/>
    <col min="6" max="6" width="2.57421875" style="8" customWidth="1"/>
    <col min="7" max="23" width="9.140625" style="8" customWidth="1"/>
    <col min="24" max="16384" width="9.140625" style="3" hidden="1" customWidth="1"/>
  </cols>
  <sheetData>
    <row r="1" spans="1:7" ht="18.75">
      <c r="A1" s="3"/>
      <c r="B1" s="100"/>
      <c r="C1" s="100"/>
      <c r="D1" s="3"/>
      <c r="E1" s="3"/>
      <c r="F1" s="3"/>
      <c r="G1" s="3"/>
    </row>
    <row r="2" spans="1:9" ht="18.75" customHeight="1">
      <c r="A2" s="163" t="s">
        <v>2</v>
      </c>
      <c r="B2" s="163"/>
      <c r="C2" s="163"/>
      <c r="D2" s="163"/>
      <c r="E2" s="163"/>
      <c r="F2" s="163"/>
      <c r="G2" s="163"/>
      <c r="I2" s="74" t="s">
        <v>99</v>
      </c>
    </row>
    <row r="3" spans="1:7" ht="15.75" customHeight="1">
      <c r="A3" s="164" t="str">
        <f>'Fee for Service Calculation'!A3:G3</f>
        <v>HOME-ARP REGIONAL SERVICES</v>
      </c>
      <c r="B3" s="164"/>
      <c r="C3" s="164"/>
      <c r="D3" s="164"/>
      <c r="E3" s="164"/>
      <c r="F3" s="164"/>
      <c r="G3" s="164"/>
    </row>
    <row r="4" spans="1:21" ht="18.75" customHeight="1" thickBot="1">
      <c r="A4" s="165" t="s">
        <v>124</v>
      </c>
      <c r="B4" s="165"/>
      <c r="C4" s="165"/>
      <c r="D4" s="165"/>
      <c r="E4" s="165"/>
      <c r="F4" s="165"/>
      <c r="G4" s="165"/>
      <c r="I4" s="69" t="s">
        <v>65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9.5" thickTop="1">
      <c r="A5" s="3"/>
      <c r="B5" s="100"/>
      <c r="C5" s="100"/>
      <c r="D5" s="101"/>
      <c r="E5" s="3"/>
      <c r="F5" s="3"/>
      <c r="G5" s="3"/>
      <c r="I5" s="8" t="s">
        <v>134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</row>
    <row r="6" spans="1:42" ht="19.5" thickBot="1">
      <c r="A6" s="3"/>
      <c r="B6" s="102" t="s">
        <v>122</v>
      </c>
      <c r="C6" s="166">
        <f>D17</f>
        <v>0</v>
      </c>
      <c r="D6" s="167"/>
      <c r="E6" s="3"/>
      <c r="F6" s="3"/>
      <c r="G6" s="3"/>
      <c r="H6" s="8"/>
      <c r="I6" s="8" t="s">
        <v>130</v>
      </c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8"/>
      <c r="W6" s="8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8.75">
      <c r="A7" s="3"/>
      <c r="B7" s="102" t="s">
        <v>85</v>
      </c>
      <c r="C7" s="168">
        <v>2024</v>
      </c>
      <c r="D7" s="169"/>
      <c r="E7" s="138" t="s">
        <v>135</v>
      </c>
      <c r="F7" s="3"/>
      <c r="G7" s="3"/>
      <c r="H7" s="8"/>
      <c r="I7" s="30" t="s">
        <v>128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9.5" thickBot="1">
      <c r="A8" s="3"/>
      <c r="B8" s="102" t="s">
        <v>86</v>
      </c>
      <c r="C8" s="159">
        <f>SUM(D8:E8)</f>
        <v>0</v>
      </c>
      <c r="D8" s="160"/>
      <c r="E8" s="113"/>
      <c r="F8" s="3"/>
      <c r="G8" s="3"/>
      <c r="H8" s="8"/>
      <c r="I8" s="30" t="s">
        <v>129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8.75">
      <c r="A9" s="3"/>
      <c r="B9" s="102" t="s">
        <v>87</v>
      </c>
      <c r="C9" s="161" t="e">
        <f>+C6/(C8)</f>
        <v>#DIV/0!</v>
      </c>
      <c r="D9" s="162"/>
      <c r="E9" s="3"/>
      <c r="F9" s="3"/>
      <c r="G9" s="3"/>
      <c r="H9" s="8"/>
      <c r="I9" s="8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7" ht="15.75" thickBot="1">
      <c r="A10" s="3"/>
      <c r="B10" s="3"/>
      <c r="C10" s="3"/>
      <c r="D10" s="3"/>
      <c r="E10" s="3"/>
      <c r="F10" s="3"/>
      <c r="G10" s="3"/>
    </row>
    <row r="11" spans="1:42" s="68" customFormat="1" ht="30.75" customHeight="1" thickBot="1">
      <c r="A11" s="67"/>
      <c r="B11" s="126" t="s">
        <v>88</v>
      </c>
      <c r="C11" s="125"/>
      <c r="D11" s="103" t="s">
        <v>89</v>
      </c>
      <c r="E11" s="129"/>
      <c r="F11" s="67"/>
      <c r="G11" s="67"/>
      <c r="H11" s="94"/>
      <c r="I11" s="69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</row>
    <row r="12" spans="1:42" ht="15">
      <c r="A12" s="3"/>
      <c r="B12" s="132" t="s">
        <v>90</v>
      </c>
      <c r="C12" s="70"/>
      <c r="D12" s="130">
        <f>SUM(E12:E12)</f>
        <v>0</v>
      </c>
      <c r="E12" s="112"/>
      <c r="F12" s="66"/>
      <c r="G12" s="80"/>
      <c r="H12" s="82"/>
      <c r="I12" s="107"/>
      <c r="J12" s="107"/>
      <c r="K12" s="83"/>
      <c r="L12" s="8"/>
      <c r="M12" s="105"/>
      <c r="N12" s="105"/>
      <c r="O12" s="108"/>
      <c r="P12" s="8"/>
      <c r="Q12" s="8"/>
      <c r="R12" s="8"/>
      <c r="S12" s="8"/>
      <c r="T12" s="8"/>
      <c r="U12" s="106"/>
      <c r="V12" s="8"/>
      <c r="W12" s="8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5">
      <c r="A13" s="3"/>
      <c r="B13" s="132" t="s">
        <v>91</v>
      </c>
      <c r="C13" s="70"/>
      <c r="D13" s="130">
        <f>SUM(E13:E13)</f>
        <v>0</v>
      </c>
      <c r="E13" s="112"/>
      <c r="F13" s="66"/>
      <c r="G13" s="80"/>
      <c r="H13" s="82"/>
      <c r="I13" s="107"/>
      <c r="J13" s="107"/>
      <c r="K13" s="83"/>
      <c r="L13" s="8"/>
      <c r="M13" s="105"/>
      <c r="N13" s="105"/>
      <c r="O13" s="109"/>
      <c r="P13" s="8"/>
      <c r="Q13" s="8"/>
      <c r="R13" s="8"/>
      <c r="S13" s="8"/>
      <c r="T13" s="8"/>
      <c r="U13" s="106"/>
      <c r="V13" s="8"/>
      <c r="W13" s="8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5">
      <c r="A14" s="3"/>
      <c r="B14" s="132" t="s">
        <v>92</v>
      </c>
      <c r="C14" s="70"/>
      <c r="D14" s="130">
        <f>SUM(E14:E14)</f>
        <v>0</v>
      </c>
      <c r="E14" s="112"/>
      <c r="F14" s="66"/>
      <c r="G14" s="80"/>
      <c r="H14" s="82"/>
      <c r="I14" s="107"/>
      <c r="J14" s="107"/>
      <c r="K14" s="83"/>
      <c r="L14" s="8"/>
      <c r="M14" s="105"/>
      <c r="N14" s="105"/>
      <c r="O14" s="108"/>
      <c r="P14" s="8"/>
      <c r="Q14" s="8"/>
      <c r="R14" s="8"/>
      <c r="S14" s="8"/>
      <c r="T14" s="8"/>
      <c r="U14" s="106"/>
      <c r="V14" s="8"/>
      <c r="W14" s="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5">
      <c r="A15" s="3"/>
      <c r="B15" s="132" t="s">
        <v>93</v>
      </c>
      <c r="C15" s="70"/>
      <c r="D15" s="130">
        <f>SUM(E15:E15)</f>
        <v>0</v>
      </c>
      <c r="E15" s="112"/>
      <c r="F15" s="66"/>
      <c r="G15" s="80"/>
      <c r="H15" s="82"/>
      <c r="I15" s="107"/>
      <c r="J15" s="107"/>
      <c r="K15" s="83"/>
      <c r="L15" s="8"/>
      <c r="M15" s="105"/>
      <c r="N15" s="105"/>
      <c r="O15" s="110"/>
      <c r="P15" s="8"/>
      <c r="Q15" s="8"/>
      <c r="R15" s="8"/>
      <c r="S15" s="8"/>
      <c r="T15" s="8"/>
      <c r="U15" s="106"/>
      <c r="V15" s="8"/>
      <c r="W15" s="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5.75" thickBot="1">
      <c r="A16" s="3"/>
      <c r="B16" s="132" t="s">
        <v>94</v>
      </c>
      <c r="C16" s="70"/>
      <c r="D16" s="130">
        <f>SUM(E16:E16)</f>
        <v>0</v>
      </c>
      <c r="E16" s="112"/>
      <c r="F16" s="66"/>
      <c r="G16" s="80"/>
      <c r="H16" s="82"/>
      <c r="I16" s="107"/>
      <c r="J16" s="107"/>
      <c r="K16" s="83"/>
      <c r="L16" s="8"/>
      <c r="M16" s="105"/>
      <c r="N16" s="105"/>
      <c r="O16" s="8"/>
      <c r="P16" s="8"/>
      <c r="Q16" s="8"/>
      <c r="R16" s="8"/>
      <c r="S16" s="8"/>
      <c r="T16" s="8"/>
      <c r="U16" s="106"/>
      <c r="V16" s="8"/>
      <c r="W16" s="8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97" customFormat="1" ht="21.75" thickBot="1">
      <c r="A17" s="104"/>
      <c r="B17" s="133" t="s">
        <v>95</v>
      </c>
      <c r="C17" s="124"/>
      <c r="D17" s="131">
        <f>SUM(D12:D16)</f>
        <v>0</v>
      </c>
      <c r="E17" s="93">
        <f>SUM(E12:E16)</f>
        <v>0</v>
      </c>
      <c r="F17" s="96"/>
      <c r="G17" s="96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1" spans="4:5" ht="15">
      <c r="D21" s="89"/>
      <c r="E21" s="90"/>
    </row>
    <row r="22" ht="15">
      <c r="E22" s="111"/>
    </row>
    <row r="23" ht="15">
      <c r="E23" s="89"/>
    </row>
  </sheetData>
  <sheetProtection algorithmName="SHA-512" hashValue="BQDbF/AOH6YXWMr+VKbQsCN4plbIW9cOo0taPDI/1xzPlRx+dhIf6n3R0asAzl2pvn9C4Mw8wmJ64Hnvd5a92w==" saltValue="Es5yOxrNiyAGQ2QdMy5GBw==" spinCount="100000" sheet="1" objects="1" scenarios="1"/>
  <mergeCells count="7">
    <mergeCell ref="C8:D8"/>
    <mergeCell ref="C9:D9"/>
    <mergeCell ref="A2:G2"/>
    <mergeCell ref="A3:G3"/>
    <mergeCell ref="A4:G4"/>
    <mergeCell ref="C6:D6"/>
    <mergeCell ref="C7:D7"/>
  </mergeCells>
  <dataValidations count="4" xWindow="348" yWindow="403">
    <dataValidation type="custom" allowBlank="1" showInputMessage="1" showErrorMessage="1" error="Amount entered must be greater than or equal to zero." sqref="H13:H16">
      <formula1>H13&gt;=0</formula1>
    </dataValidation>
    <dataValidation allowBlank="1" showInputMessage="1" showErrorMessage="1" promptTitle="Average Amount / Household" prompt="Input the average dollar amount per household to be served." sqref="C9"/>
    <dataValidation allowBlank="1" showInputMessage="1" showErrorMessage="1" promptTitle="Households Served" prompt="Input proposed number of housholds to be served." sqref="C8"/>
    <dataValidation allowBlank="1" showInputMessage="1" showErrorMessage="1" promptTitle="Budget Amount" prompt="Input total amount requested." sqref="C6"/>
  </dataValidations>
  <printOptions/>
  <pageMargins left="0" right="0" top="0" bottom="0" header="0" footer="0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38"/>
  <sheetViews>
    <sheetView view="pageBreakPreview" zoomScale="110" zoomScaleSheetLayoutView="110" workbookViewId="0" topLeftCell="A1">
      <selection activeCell="J28" sqref="J28"/>
    </sheetView>
  </sheetViews>
  <sheetFormatPr defaultColWidth="0" defaultRowHeight="15"/>
  <cols>
    <col min="1" max="2" width="13.28125" style="8" customWidth="1"/>
    <col min="3" max="3" width="12.7109375" style="8" customWidth="1"/>
    <col min="4" max="5" width="7.7109375" style="8" customWidth="1"/>
    <col min="6" max="6" width="9.00390625" style="8" customWidth="1"/>
    <col min="7" max="7" width="10.57421875" style="8" bestFit="1" customWidth="1"/>
    <col min="8" max="16" width="7.7109375" style="8" customWidth="1"/>
    <col min="17" max="17" width="31.7109375" style="8" customWidth="1"/>
    <col min="18" max="18" width="28.140625" style="8" hidden="1" customWidth="1"/>
    <col min="19" max="20" width="9.140625" style="8" hidden="1" customWidth="1"/>
    <col min="21" max="21" width="10.57421875" style="8" hidden="1" customWidth="1"/>
    <col min="22" max="16384" width="9.140625" style="8" hidden="1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20.25" customHeight="1">
      <c r="A2" s="139" t="s">
        <v>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75"/>
      <c r="M2" s="75"/>
      <c r="N2" s="75"/>
      <c r="O2" s="75"/>
      <c r="P2" s="75"/>
      <c r="Q2" s="75"/>
      <c r="R2" s="75"/>
      <c r="T2" s="8" t="s">
        <v>54</v>
      </c>
    </row>
    <row r="3" spans="1:20" ht="15">
      <c r="A3" s="140" t="s">
        <v>137</v>
      </c>
      <c r="B3" s="140"/>
      <c r="C3" s="140"/>
      <c r="D3" s="140"/>
      <c r="E3" s="140"/>
      <c r="F3" s="197"/>
      <c r="G3" s="197"/>
      <c r="H3" s="197"/>
      <c r="I3" s="197"/>
      <c r="J3" s="197"/>
      <c r="K3" s="197"/>
      <c r="L3" s="49"/>
      <c r="M3" s="49"/>
      <c r="N3" s="49"/>
      <c r="O3" s="49"/>
      <c r="P3" s="49"/>
      <c r="Q3" s="49"/>
      <c r="R3" s="49"/>
      <c r="T3" s="8" t="s">
        <v>55</v>
      </c>
    </row>
    <row r="4" spans="1:18" ht="15.75" thickBot="1">
      <c r="A4" s="141" t="s">
        <v>57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73"/>
      <c r="M4" s="73"/>
      <c r="N4" s="73"/>
      <c r="O4" s="73"/>
      <c r="P4" s="73"/>
      <c r="Q4" s="73"/>
      <c r="R4" s="73"/>
    </row>
    <row r="5" spans="1:18" ht="15.7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37" t="s">
        <v>0</v>
      </c>
      <c r="B7" s="38"/>
      <c r="C7" s="38"/>
      <c r="D7" s="39"/>
      <c r="E7" s="40"/>
      <c r="F7" s="38"/>
      <c r="G7" s="198"/>
      <c r="H7" s="198"/>
      <c r="I7" s="198"/>
      <c r="J7" s="198"/>
      <c r="K7" s="199"/>
      <c r="L7" s="49"/>
      <c r="M7" s="49"/>
      <c r="N7" s="49"/>
      <c r="O7" s="49"/>
      <c r="P7" s="49"/>
      <c r="Q7" s="49"/>
      <c r="R7" s="49"/>
    </row>
    <row r="8" spans="1:18" ht="15">
      <c r="A8" s="202"/>
      <c r="B8" s="203"/>
      <c r="C8" s="203"/>
      <c r="D8" s="204"/>
      <c r="E8" s="42"/>
      <c r="F8" s="41"/>
      <c r="G8" s="200"/>
      <c r="H8" s="200"/>
      <c r="I8" s="200"/>
      <c r="J8" s="200"/>
      <c r="K8" s="201"/>
      <c r="L8" s="49"/>
      <c r="M8" s="49"/>
      <c r="N8" s="49"/>
      <c r="O8" s="49"/>
      <c r="P8" s="49"/>
      <c r="Q8" s="49"/>
      <c r="R8" s="49"/>
    </row>
    <row r="9" spans="1:18" ht="15">
      <c r="A9" s="185" t="s">
        <v>40</v>
      </c>
      <c r="B9" s="186"/>
      <c r="C9" s="186"/>
      <c r="D9" s="186"/>
      <c r="E9" s="186"/>
      <c r="F9" s="186"/>
      <c r="G9" s="186"/>
      <c r="H9" s="186"/>
      <c r="I9" s="186"/>
      <c r="J9" s="186"/>
      <c r="K9" s="187"/>
      <c r="L9" s="79"/>
      <c r="M9" s="79"/>
      <c r="N9" s="79"/>
      <c r="O9" s="79"/>
      <c r="P9" s="79"/>
      <c r="Q9" s="79"/>
      <c r="R9" s="79"/>
    </row>
    <row r="10" spans="1:18" ht="15.75" thickBot="1">
      <c r="A10" s="188"/>
      <c r="B10" s="189"/>
      <c r="C10" s="189"/>
      <c r="D10" s="189"/>
      <c r="E10" s="189"/>
      <c r="F10" s="189"/>
      <c r="G10" s="189"/>
      <c r="H10" s="189"/>
      <c r="I10" s="189"/>
      <c r="J10" s="189"/>
      <c r="K10" s="190"/>
      <c r="L10" s="98"/>
      <c r="M10" s="98"/>
      <c r="N10" s="98"/>
      <c r="O10" s="98"/>
      <c r="P10" s="98"/>
      <c r="Q10" s="98"/>
      <c r="R10" s="84"/>
    </row>
    <row r="11" spans="1:18" ht="15">
      <c r="A11" s="191" t="s">
        <v>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3"/>
      <c r="L11" s="79"/>
      <c r="M11" s="79"/>
      <c r="N11" s="79"/>
      <c r="O11" s="79"/>
      <c r="P11" s="79"/>
      <c r="Q11" s="79"/>
      <c r="R11" s="79"/>
    </row>
    <row r="12" spans="1:18" ht="15.75" thickBot="1">
      <c r="A12" s="194" t="s">
        <v>138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6"/>
      <c r="L12" s="85"/>
      <c r="M12" s="85"/>
      <c r="N12" s="85"/>
      <c r="O12" s="85"/>
      <c r="P12" s="85"/>
      <c r="Q12" s="85"/>
      <c r="R12" s="85"/>
    </row>
    <row r="13" spans="1:18" ht="9.75" customHeight="1">
      <c r="A13" s="180" t="str">
        <f>CONCATENATE(T2," ",A10," ",T3)</f>
        <v>Lawrence County Social Services, Inc. agrees to pay  the following fees upon their successful completion: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78"/>
      <c r="M13" s="78"/>
      <c r="N13" s="78"/>
      <c r="O13" s="78"/>
      <c r="P13" s="78"/>
      <c r="Q13" s="78"/>
      <c r="R13" s="78"/>
    </row>
    <row r="14" spans="1:18" ht="1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78"/>
      <c r="M14" s="81" t="s">
        <v>99</v>
      </c>
      <c r="N14" s="78"/>
      <c r="O14" s="78"/>
      <c r="P14" s="78"/>
      <c r="Q14" s="78"/>
      <c r="R14" s="78"/>
    </row>
    <row r="15" spans="1:21" ht="8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N15" s="78"/>
      <c r="O15" s="78"/>
      <c r="P15" s="78"/>
      <c r="Q15" s="78"/>
      <c r="R15" s="78"/>
      <c r="T15" s="88" t="s">
        <v>136</v>
      </c>
      <c r="U15" s="90" t="e">
        <f>SUM(#REF!)/'Financial &amp; Rental Asst.'!E8</f>
        <v>#REF!</v>
      </c>
    </row>
    <row r="16" spans="1:21" ht="18.75">
      <c r="A16" s="92"/>
      <c r="B16" s="33"/>
      <c r="C16" s="33"/>
      <c r="D16" s="33"/>
      <c r="E16" s="33"/>
      <c r="F16" s="3"/>
      <c r="G16" s="3"/>
      <c r="H16" s="3"/>
      <c r="I16" s="3"/>
      <c r="J16" s="3"/>
      <c r="K16" s="3"/>
      <c r="L16" s="3"/>
      <c r="M16" s="69" t="s">
        <v>65</v>
      </c>
      <c r="N16" s="3"/>
      <c r="O16" s="3"/>
      <c r="P16" s="3"/>
      <c r="Q16" s="3"/>
      <c r="R16" s="3"/>
      <c r="T16" s="88" t="s">
        <v>108</v>
      </c>
      <c r="U16" s="91" t="e">
        <f>SUM(#REF!)/#REF!</f>
        <v>#REF!</v>
      </c>
    </row>
    <row r="17" spans="1:21" ht="15.75">
      <c r="A17" s="34" t="s">
        <v>78</v>
      </c>
      <c r="B17" s="34"/>
      <c r="C17" s="34"/>
      <c r="D17" s="34"/>
      <c r="E17" s="34"/>
      <c r="F17" s="3"/>
      <c r="G17" s="3"/>
      <c r="H17" s="3"/>
      <c r="I17" s="3"/>
      <c r="J17" s="3"/>
      <c r="K17" s="3"/>
      <c r="L17" s="3"/>
      <c r="M17" s="94" t="s">
        <v>77</v>
      </c>
      <c r="N17" s="3"/>
      <c r="O17" s="3"/>
      <c r="P17" s="3"/>
      <c r="Q17" s="3"/>
      <c r="R17" s="3"/>
      <c r="T17" s="88" t="s">
        <v>109</v>
      </c>
      <c r="U17" s="90" t="e">
        <f>(U15+U16)/2</f>
        <v>#REF!</v>
      </c>
    </row>
    <row r="18" spans="1:18" ht="15" customHeight="1">
      <c r="A18" s="179" t="s">
        <v>79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77"/>
      <c r="M18" s="8" t="s">
        <v>84</v>
      </c>
      <c r="N18" s="77"/>
      <c r="O18" s="77"/>
      <c r="P18" s="77"/>
      <c r="Q18" s="77"/>
      <c r="R18" s="77"/>
    </row>
    <row r="19" spans="1:18" ht="15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77"/>
      <c r="M19" s="30" t="s">
        <v>112</v>
      </c>
      <c r="N19" s="77"/>
      <c r="O19" s="77"/>
      <c r="P19" s="77"/>
      <c r="Q19" s="77"/>
      <c r="R19" s="77"/>
    </row>
    <row r="20" spans="1:18" ht="9.75" customHeight="1">
      <c r="A20" s="33"/>
      <c r="B20" s="33"/>
      <c r="C20" s="33"/>
      <c r="D20" s="33"/>
      <c r="E20" s="33"/>
      <c r="F20" s="3"/>
      <c r="G20" s="3"/>
      <c r="H20" s="3"/>
      <c r="I20" s="3"/>
      <c r="J20" s="3"/>
      <c r="K20" s="3"/>
      <c r="L20" s="3"/>
      <c r="N20" s="3"/>
      <c r="O20" s="3"/>
      <c r="P20" s="3"/>
      <c r="Q20" s="3"/>
      <c r="R20" s="3"/>
    </row>
    <row r="21" spans="1:18" ht="15">
      <c r="A21" s="34" t="s">
        <v>81</v>
      </c>
      <c r="B21" s="34"/>
      <c r="C21" s="34"/>
      <c r="D21" s="34"/>
      <c r="E21" s="34"/>
      <c r="F21" s="3"/>
      <c r="G21" s="3"/>
      <c r="H21" s="3"/>
      <c r="I21" s="3"/>
      <c r="J21" s="3"/>
      <c r="K21" s="3"/>
      <c r="L21" s="3"/>
      <c r="N21" s="3"/>
      <c r="O21" s="3"/>
      <c r="P21" s="3"/>
      <c r="Q21" s="3"/>
      <c r="R21" s="3"/>
    </row>
    <row r="22" spans="1:20" ht="15">
      <c r="A22" s="178" t="s">
        <v>47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76"/>
      <c r="M22" s="30"/>
      <c r="N22" s="76"/>
      <c r="O22" s="76"/>
      <c r="P22" s="76"/>
      <c r="Q22" s="76"/>
      <c r="R22" s="76"/>
      <c r="T22" s="8" t="s">
        <v>69</v>
      </c>
    </row>
    <row r="23" spans="1:20" ht="15">
      <c r="A23" s="36" t="s">
        <v>48</v>
      </c>
      <c r="B23" s="36"/>
      <c r="C23" s="3" t="s">
        <v>49</v>
      </c>
      <c r="D23" s="36"/>
      <c r="E23" s="36"/>
      <c r="F23" s="3"/>
      <c r="G23" s="47">
        <f>SUMIF(Table1[Service],'Attachment A-Project Fees'!C23,Table1[Rounded])*(1+'Fee for Service Calculation'!A7)</f>
        <v>0</v>
      </c>
      <c r="H23" s="3"/>
      <c r="I23" s="3"/>
      <c r="J23" s="3"/>
      <c r="K23" s="3"/>
      <c r="L23" s="3"/>
      <c r="N23" s="3"/>
      <c r="O23" s="3"/>
      <c r="P23" s="3"/>
      <c r="Q23" s="3"/>
      <c r="R23" s="3"/>
      <c r="T23" s="8" t="e">
        <f>SUMIF(#REF!,'Attachment A-Project Fees'!C23,'Fee for Service Calculation'!D:D)</f>
        <v>#REF!</v>
      </c>
    </row>
    <row r="24" spans="1:20" ht="15">
      <c r="A24" s="35"/>
      <c r="B24" s="35"/>
      <c r="C24" s="3" t="s">
        <v>52</v>
      </c>
      <c r="D24" s="35"/>
      <c r="E24" s="35"/>
      <c r="F24" s="3"/>
      <c r="G24" s="47">
        <f>SUMIF(Table1[Service],'Attachment A-Project Fees'!C24,Table1[Rounded])*(1+'Fee for Service Calculation'!A7)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T24" s="8" t="e">
        <f>SUMIF(#REF!,'Attachment A-Project Fees'!C24,'Fee for Service Calculation'!D:D)</f>
        <v>#REF!</v>
      </c>
    </row>
    <row r="25" spans="1:20" ht="15">
      <c r="A25" s="77"/>
      <c r="B25" s="77"/>
      <c r="C25" s="3" t="s">
        <v>51</v>
      </c>
      <c r="D25" s="77"/>
      <c r="E25" s="77"/>
      <c r="F25" s="3"/>
      <c r="G25" s="47">
        <f>SUMIF(Table1[Service],'Attachment A-Project Fees'!C25,Table1[Rounded])*(1+'Fee for Service Calculation'!A7)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T25" s="8" t="e">
        <f>SUMIF(#REF!,'Attachment A-Project Fees'!C25,'Fee for Service Calculation'!D:D)</f>
        <v>#REF!</v>
      </c>
    </row>
    <row r="26" spans="1:20" ht="15">
      <c r="A26" s="77"/>
      <c r="B26" s="77"/>
      <c r="C26" s="3" t="s">
        <v>58</v>
      </c>
      <c r="D26" s="77"/>
      <c r="E26" s="77"/>
      <c r="F26" s="3"/>
      <c r="G26" s="47">
        <f>SUMIF(Table1[Service],'Attachment A-Project Fees'!C26,Table1[Rounded])*(1+'Fee for Service Calculation'!A7)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T26" s="8" t="e">
        <f>SUMIF(#REF!,'Attachment A-Project Fees'!C26,'Fee for Service Calculation'!D:D)</f>
        <v>#REF!</v>
      </c>
    </row>
    <row r="27" spans="1:20" ht="15">
      <c r="A27" s="77"/>
      <c r="B27" s="77"/>
      <c r="C27" s="3" t="s">
        <v>53</v>
      </c>
      <c r="D27" s="77"/>
      <c r="E27" s="77"/>
      <c r="F27" s="3"/>
      <c r="G27" s="47">
        <f>SUMIF(Table1[Service],'Attachment A-Project Fees'!C27,Table1[Rounded])*(1+'Fee for Service Calculation'!A7)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 s="8" t="e">
        <f>SUMIF(#REF!,'Attachment A-Project Fees'!C27,'Fee for Service Calculation'!D:D)</f>
        <v>#REF!</v>
      </c>
    </row>
    <row r="28" spans="1:18" ht="15">
      <c r="A28" s="77"/>
      <c r="B28" s="77"/>
      <c r="C28" s="77"/>
      <c r="D28" s="77"/>
      <c r="E28" s="77"/>
      <c r="F28" s="3"/>
      <c r="G28" s="48">
        <f>SUM(G23:G27)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4" t="s">
        <v>82</v>
      </c>
      <c r="B29" s="34"/>
      <c r="C29" s="34"/>
      <c r="D29" s="34"/>
      <c r="E29" s="3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179" t="s">
        <v>64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77"/>
      <c r="M30" s="77"/>
      <c r="N30" s="77"/>
      <c r="O30" s="77"/>
      <c r="P30" s="77"/>
      <c r="Q30" s="77"/>
      <c r="R30" s="77"/>
    </row>
    <row r="31" spans="1:18" ht="1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77"/>
      <c r="M31" s="77"/>
      <c r="N31" s="77"/>
      <c r="O31" s="77"/>
      <c r="P31" s="77"/>
      <c r="Q31" s="77"/>
      <c r="R31" s="77"/>
    </row>
    <row r="32" spans="1:18" ht="9" customHeight="1">
      <c r="A32" s="77"/>
      <c r="B32" s="77"/>
      <c r="C32" s="77"/>
      <c r="D32" s="77"/>
      <c r="E32" s="7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>
      <c r="A33" s="34" t="s">
        <v>110</v>
      </c>
      <c r="B33" s="34"/>
      <c r="C33" s="34"/>
      <c r="D33" s="34"/>
      <c r="E33" s="3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1.25" customHeight="1">
      <c r="A34" s="34"/>
      <c r="B34" s="34"/>
      <c r="C34" s="34"/>
      <c r="D34" s="34"/>
      <c r="E34" s="3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27.75" customHeight="1">
      <c r="A35" s="3"/>
      <c r="B35" s="181"/>
      <c r="C35" s="181"/>
      <c r="D35" s="182" t="s">
        <v>107</v>
      </c>
      <c r="E35" s="183"/>
      <c r="F35" s="183"/>
      <c r="G35" s="183"/>
      <c r="H35" s="183"/>
      <c r="I35" s="184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4.25" customHeight="1">
      <c r="A36" s="3"/>
      <c r="B36" s="171" t="s">
        <v>80</v>
      </c>
      <c r="C36" s="171"/>
      <c r="D36" s="172">
        <f>'Financial &amp; Rental Asst.'!E8</f>
        <v>0</v>
      </c>
      <c r="E36" s="173"/>
      <c r="F36" s="173"/>
      <c r="G36" s="173"/>
      <c r="H36" s="173"/>
      <c r="I36" s="174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5" customHeight="1">
      <c r="A37" s="3"/>
      <c r="B37" s="170" t="s">
        <v>56</v>
      </c>
      <c r="C37" s="170"/>
      <c r="D37" s="175">
        <f>D36*G28</f>
        <v>0</v>
      </c>
      <c r="E37" s="176"/>
      <c r="F37" s="176"/>
      <c r="G37" s="176"/>
      <c r="H37" s="176"/>
      <c r="I37" s="177"/>
      <c r="J37" s="87"/>
      <c r="K37" s="87"/>
      <c r="L37" s="87"/>
      <c r="M37" s="87"/>
      <c r="N37" s="87"/>
      <c r="O37" s="87"/>
      <c r="P37" s="87"/>
      <c r="Q37" s="87"/>
      <c r="R37" s="87"/>
    </row>
    <row r="38" spans="1:11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sheetProtection algorithmName="SHA-512" hashValue="7QNGKL+xkfLxhQvF5xrTN2AY2UgRiDRpqsgtHF8i59MgjLysL+1gJTdLHQrvD4SYaHRc/vysksujQlyvZioV2g==" saltValue="4mOsbfK0nntMRXvwC3GWgA==" spinCount="100000" sheet="1" objects="1" scenarios="1"/>
  <mergeCells count="19">
    <mergeCell ref="A9:K9"/>
    <mergeCell ref="A10:K10"/>
    <mergeCell ref="A11:K11"/>
    <mergeCell ref="A12:K12"/>
    <mergeCell ref="A2:K2"/>
    <mergeCell ref="A3:K3"/>
    <mergeCell ref="A4:K4"/>
    <mergeCell ref="G7:K8"/>
    <mergeCell ref="A8:D8"/>
    <mergeCell ref="A18:K19"/>
    <mergeCell ref="A30:K31"/>
    <mergeCell ref="A13:K14"/>
    <mergeCell ref="B35:C35"/>
    <mergeCell ref="D35:I35"/>
    <mergeCell ref="B37:C37"/>
    <mergeCell ref="B36:C36"/>
    <mergeCell ref="D36:I36"/>
    <mergeCell ref="D37:I37"/>
    <mergeCell ref="A22:K22"/>
  </mergeCells>
  <printOptions/>
  <pageMargins left="0.7" right="0.7" top="0.75" bottom="0.75" header="0.3" footer="0.3"/>
  <pageSetup fitToHeight="1" fitToWidth="1" horizontalDpi="600" verticalDpi="600" orientation="portrait" scale="86" r:id="rId3"/>
  <headerFooter>
    <oddFooter>&amp;L&amp;"-,Italic"**Approval of all costs will be based upon requirements and restrictions set forth by OMB Guidelines.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Ashlee Luke</dc:creator>
  <cp:keywords/>
  <dc:description/>
  <cp:lastModifiedBy>Amanda McCarty</cp:lastModifiedBy>
  <cp:lastPrinted>2016-09-01T10:17:44Z</cp:lastPrinted>
  <dcterms:created xsi:type="dcterms:W3CDTF">2014-06-03T10:38:28Z</dcterms:created>
  <dcterms:modified xsi:type="dcterms:W3CDTF">2024-06-24T15:42:24Z</dcterms:modified>
  <cp:category/>
  <cp:version/>
  <cp:contentType/>
  <cp:contentStatus/>
</cp:coreProperties>
</file>